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am.snyder\Desktop\"/>
    </mc:Choice>
  </mc:AlternateContent>
  <xr:revisionPtr revIDLastSave="0" documentId="13_ncr:1_{90CA09DF-F727-45B4-8BC1-5A9E3F4CD456}" xr6:coauthVersionLast="47" xr6:coauthVersionMax="47" xr10:uidLastSave="{00000000-0000-0000-0000-000000000000}"/>
  <bookViews>
    <workbookView xWindow="-46176" yWindow="-96" windowWidth="23232" windowHeight="12552" tabRatio="812" xr2:uid="{00000000-000D-0000-FFFF-FFFF00000000}"/>
  </bookViews>
  <sheets>
    <sheet name="Exhaust with Baffle Filters" sheetId="1" r:id="rId1"/>
    <sheet name="PSP Supply" sheetId="2" r:id="rId2"/>
    <sheet name="Supply Fan Filters" sheetId="9" r:id="rId3"/>
    <sheet name="HVC or Slot Filters" sheetId="10" r:id="rId4"/>
    <sheet name="Condensate Baffle Filters" sheetId="11" r:id="rId5"/>
    <sheet name="Direct Fired Profile Pres. CFM" sheetId="6" r:id="rId6"/>
    <sheet name="Building Pressures" sheetId="7" r:id="rId7"/>
  </sheets>
  <externalReferences>
    <externalReference r:id="rId8"/>
  </externalReferences>
  <definedNames>
    <definedName name="ONE">'[1]Contact Information'!$C$16,'[1]Contact Information'!$C$16,'[1]Contact Information'!$B$18,'[1]Contact Information'!$B$19,'[1]Contact Information'!$F$19,'[1]Contact Information'!$H$19,'[1]Contact Information'!$B$22,'[1]Contact Information'!$B$23,'[1]Contact Information'!$B$27,'[1]Contact Information'!$B$28,'[1]Contact Information'!#REF!,'[1]Contact Information'!#REF!,'[1]Contact Information'!#REF!,'[1]Contact Information'!#REF!,'[1]Contact Information'!$B$33,'[1]Contact Information'!$B$34,'[1]Contact Information'!$B$35,'[1]Contact Information'!$B$37,'[1]Contact Information'!$C$49,'[1]Contact Information'!$D$50,'[1]Contact Information'!$C$14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1" i="11" l="1"/>
  <c r="AC31" i="11"/>
  <c r="Z31" i="11"/>
  <c r="W31" i="11"/>
  <c r="T31" i="11"/>
  <c r="Q31" i="11"/>
  <c r="N31" i="11"/>
  <c r="K31" i="11"/>
  <c r="H31" i="11"/>
  <c r="AI31" i="11" s="1"/>
  <c r="E31" i="11"/>
  <c r="B31" i="11"/>
  <c r="AF24" i="11"/>
  <c r="AC24" i="11"/>
  <c r="Z24" i="11"/>
  <c r="W24" i="11"/>
  <c r="T24" i="11"/>
  <c r="Q24" i="11"/>
  <c r="N24" i="11"/>
  <c r="K24" i="11"/>
  <c r="H24" i="11"/>
  <c r="AI24" i="11" s="1"/>
  <c r="E24" i="11"/>
  <c r="B24" i="11"/>
  <c r="AF17" i="11"/>
  <c r="AC17" i="11"/>
  <c r="Z17" i="11"/>
  <c r="W17" i="11"/>
  <c r="T17" i="11"/>
  <c r="Q17" i="11"/>
  <c r="N17" i="11"/>
  <c r="K17" i="11"/>
  <c r="H17" i="11"/>
  <c r="E17" i="11"/>
  <c r="B17" i="11"/>
  <c r="AI17" i="11" s="1"/>
  <c r="AF10" i="11"/>
  <c r="AC10" i="11"/>
  <c r="Z10" i="11"/>
  <c r="W10" i="11"/>
  <c r="T10" i="11"/>
  <c r="Q10" i="11"/>
  <c r="N10" i="11"/>
  <c r="K10" i="11"/>
  <c r="H10" i="11"/>
  <c r="E10" i="11"/>
  <c r="B10" i="11"/>
  <c r="AF31" i="10"/>
  <c r="AC31" i="10"/>
  <c r="Z31" i="10"/>
  <c r="W31" i="10"/>
  <c r="T31" i="10"/>
  <c r="Q31" i="10"/>
  <c r="N31" i="10"/>
  <c r="K31" i="10"/>
  <c r="H31" i="10"/>
  <c r="E31" i="10"/>
  <c r="B31" i="10"/>
  <c r="AF24" i="10"/>
  <c r="AC24" i="10"/>
  <c r="Z24" i="10"/>
  <c r="W24" i="10"/>
  <c r="T24" i="10"/>
  <c r="Q24" i="10"/>
  <c r="N24" i="10"/>
  <c r="K24" i="10"/>
  <c r="H24" i="10"/>
  <c r="E24" i="10"/>
  <c r="B24" i="10"/>
  <c r="AF17" i="10"/>
  <c r="AC17" i="10"/>
  <c r="Z17" i="10"/>
  <c r="W17" i="10"/>
  <c r="T17" i="10"/>
  <c r="Q17" i="10"/>
  <c r="N17" i="10"/>
  <c r="K17" i="10"/>
  <c r="H17" i="10"/>
  <c r="E17" i="10"/>
  <c r="B17" i="10"/>
  <c r="AF10" i="10"/>
  <c r="AC10" i="10"/>
  <c r="Z10" i="10"/>
  <c r="W10" i="10"/>
  <c r="T10" i="10"/>
  <c r="Q10" i="10"/>
  <c r="N10" i="10"/>
  <c r="K10" i="10"/>
  <c r="H10" i="10"/>
  <c r="E10" i="10"/>
  <c r="B10" i="10"/>
  <c r="AI17" i="10"/>
  <c r="M31" i="9"/>
  <c r="N31" i="9" s="1"/>
  <c r="L31" i="9"/>
  <c r="K31" i="9"/>
  <c r="J31" i="9"/>
  <c r="I31" i="9"/>
  <c r="H31" i="9"/>
  <c r="G31" i="9"/>
  <c r="F31" i="9"/>
  <c r="E31" i="9"/>
  <c r="D31" i="9"/>
  <c r="C31" i="9"/>
  <c r="B31" i="9"/>
  <c r="M24" i="9"/>
  <c r="L24" i="9"/>
  <c r="K24" i="9"/>
  <c r="J24" i="9"/>
  <c r="I24" i="9"/>
  <c r="H24" i="9"/>
  <c r="G24" i="9"/>
  <c r="F24" i="9"/>
  <c r="N24" i="9" s="1"/>
  <c r="E24" i="9"/>
  <c r="D24" i="9"/>
  <c r="C24" i="9"/>
  <c r="B24" i="9"/>
  <c r="M17" i="9"/>
  <c r="L17" i="9"/>
  <c r="K17" i="9"/>
  <c r="J17" i="9"/>
  <c r="I17" i="9"/>
  <c r="H17" i="9"/>
  <c r="G17" i="9"/>
  <c r="F17" i="9"/>
  <c r="E17" i="9"/>
  <c r="D17" i="9"/>
  <c r="C17" i="9"/>
  <c r="B17" i="9"/>
  <c r="N17" i="9" s="1"/>
  <c r="M10" i="9"/>
  <c r="L10" i="9"/>
  <c r="K10" i="9"/>
  <c r="J10" i="9"/>
  <c r="I10" i="9"/>
  <c r="H10" i="9"/>
  <c r="G10" i="9"/>
  <c r="F10" i="9"/>
  <c r="E10" i="9"/>
  <c r="D10" i="9"/>
  <c r="C10" i="9"/>
  <c r="B10" i="9"/>
  <c r="R31" i="2"/>
  <c r="R24" i="2"/>
  <c r="R17" i="2"/>
  <c r="R10" i="2"/>
  <c r="L35" i="1"/>
  <c r="K35" i="1"/>
  <c r="J35" i="1"/>
  <c r="I35" i="1"/>
  <c r="H35" i="1"/>
  <c r="G35" i="1"/>
  <c r="F35" i="1"/>
  <c r="E35" i="1"/>
  <c r="D35" i="1"/>
  <c r="C35" i="1"/>
  <c r="B35" i="1"/>
  <c r="L27" i="1"/>
  <c r="K27" i="1"/>
  <c r="J27" i="1"/>
  <c r="I27" i="1"/>
  <c r="H27" i="1"/>
  <c r="G27" i="1"/>
  <c r="F27" i="1"/>
  <c r="E27" i="1"/>
  <c r="D27" i="1"/>
  <c r="C27" i="1"/>
  <c r="B27" i="1"/>
  <c r="L19" i="1"/>
  <c r="K19" i="1"/>
  <c r="J19" i="1"/>
  <c r="I19" i="1"/>
  <c r="H19" i="1"/>
  <c r="G19" i="1"/>
  <c r="F19" i="1"/>
  <c r="E19" i="1"/>
  <c r="D19" i="1"/>
  <c r="C19" i="1"/>
  <c r="B19" i="1"/>
  <c r="B11" i="1"/>
  <c r="L11" i="1"/>
  <c r="K11" i="1"/>
  <c r="J11" i="1"/>
  <c r="I11" i="1"/>
  <c r="H11" i="1"/>
  <c r="G11" i="1"/>
  <c r="F11" i="1"/>
  <c r="E11" i="1"/>
  <c r="D11" i="1"/>
  <c r="C11" i="1"/>
  <c r="AI10" i="11" l="1"/>
  <c r="B33" i="11" s="1"/>
  <c r="AI24" i="10"/>
  <c r="AI31" i="10"/>
  <c r="AI10" i="10"/>
  <c r="N10" i="9"/>
  <c r="B33" i="9" s="1"/>
  <c r="S31" i="2"/>
  <c r="S24" i="2"/>
  <c r="S17" i="2"/>
  <c r="S10" i="2"/>
  <c r="B10" i="7"/>
  <c r="D4" i="6"/>
  <c r="J4" i="6"/>
  <c r="J5" i="6" s="1"/>
  <c r="D5" i="6"/>
  <c r="D6" i="6"/>
  <c r="D7" i="6"/>
  <c r="D8" i="6"/>
  <c r="B33" i="10" l="1"/>
  <c r="R4" i="6"/>
  <c r="X4" i="6" s="1"/>
  <c r="J6" i="6"/>
  <c r="M11" i="1"/>
  <c r="N11" i="1" s="1"/>
  <c r="M35" i="1"/>
  <c r="N35" i="1" s="1"/>
  <c r="M27" i="1"/>
  <c r="N27" i="1" s="1"/>
  <c r="M19" i="1"/>
  <c r="N19" i="1" s="1"/>
  <c r="B33" i="2"/>
  <c r="U5" i="6"/>
  <c r="AA5" i="6" s="1"/>
  <c r="S5" i="6"/>
  <c r="Y5" i="6" s="1"/>
  <c r="Q5" i="6"/>
  <c r="W5" i="6" s="1"/>
  <c r="U4" i="6"/>
  <c r="AA4" i="6" s="1"/>
  <c r="S4" i="6"/>
  <c r="Y4" i="6" s="1"/>
  <c r="Q4" i="6"/>
  <c r="W4" i="6" s="1"/>
  <c r="T5" i="6"/>
  <c r="Z5" i="6" s="1"/>
  <c r="T4" i="6"/>
  <c r="Z4" i="6" s="1"/>
  <c r="B37" i="1" l="1"/>
  <c r="R5" i="6"/>
  <c r="X5" i="6" s="1"/>
  <c r="J7" i="6"/>
  <c r="R6" i="6" l="1"/>
  <c r="X6" i="6" s="1"/>
  <c r="E8" i="6"/>
  <c r="C6" i="6"/>
  <c r="E4" i="6"/>
  <c r="C4" i="6"/>
  <c r="C7" i="6"/>
  <c r="C5" i="6"/>
  <c r="C8" i="6"/>
  <c r="T6" i="6"/>
  <c r="Z6" i="6" s="1"/>
  <c r="U6" i="6"/>
  <c r="AA6" i="6" s="1"/>
  <c r="E5" i="6"/>
  <c r="S6" i="6"/>
  <c r="Y6" i="6" s="1"/>
  <c r="J8" i="6"/>
  <c r="Q6" i="6"/>
  <c r="W6" i="6" s="1"/>
  <c r="E6" i="6"/>
  <c r="E7" i="6"/>
  <c r="R7" i="6" l="1"/>
  <c r="X7" i="6" s="1"/>
  <c r="S7" i="6"/>
  <c r="Y7" i="6" s="1"/>
  <c r="J9" i="6"/>
  <c r="U7" i="6"/>
  <c r="AA7" i="6" s="1"/>
  <c r="T7" i="6"/>
  <c r="Z7" i="6" s="1"/>
  <c r="Q7" i="6"/>
  <c r="W7" i="6" s="1"/>
  <c r="J10" i="6" l="1"/>
  <c r="T8" i="6"/>
  <c r="Z8" i="6" s="1"/>
  <c r="Q8" i="6"/>
  <c r="W8" i="6" s="1"/>
  <c r="S8" i="6"/>
  <c r="Y8" i="6" s="1"/>
  <c r="U8" i="6"/>
  <c r="AA8" i="6" s="1"/>
  <c r="R8" i="6"/>
  <c r="X8" i="6" s="1"/>
  <c r="F4" i="6" l="1"/>
  <c r="R9" i="6"/>
  <c r="X9" i="6" s="1"/>
  <c r="Q9" i="6"/>
  <c r="W9" i="6" s="1"/>
  <c r="S9" i="6"/>
  <c r="Y9" i="6" s="1"/>
  <c r="F5" i="6"/>
  <c r="T9" i="6"/>
  <c r="Z9" i="6" s="1"/>
  <c r="F6" i="6"/>
  <c r="J11" i="6"/>
  <c r="F7" i="6"/>
  <c r="F8" i="6"/>
  <c r="U9" i="6"/>
  <c r="AA9" i="6" s="1"/>
  <c r="Q10" i="6" l="1"/>
  <c r="W10" i="6" s="1"/>
  <c r="U10" i="6"/>
  <c r="AA10" i="6" s="1"/>
  <c r="R10" i="6"/>
  <c r="X10" i="6" s="1"/>
  <c r="T10" i="6"/>
  <c r="Z10" i="6" s="1"/>
  <c r="S10" i="6"/>
  <c r="Y10" i="6" s="1"/>
  <c r="J12" i="6"/>
  <c r="U11" i="6" l="1"/>
  <c r="AA11" i="6" s="1"/>
  <c r="R11" i="6"/>
  <c r="X11" i="6" s="1"/>
  <c r="J13" i="6"/>
  <c r="S11" i="6"/>
  <c r="Y11" i="6" s="1"/>
  <c r="T11" i="6"/>
  <c r="Z11" i="6" s="1"/>
  <c r="Q11" i="6"/>
  <c r="W11" i="6" s="1"/>
  <c r="G6" i="6" l="1"/>
  <c r="Q12" i="6"/>
  <c r="W12" i="6" s="1"/>
  <c r="S12" i="6"/>
  <c r="Y12" i="6" s="1"/>
  <c r="J14" i="6"/>
  <c r="G5" i="6"/>
  <c r="G7" i="6"/>
  <c r="G8" i="6"/>
  <c r="U12" i="6"/>
  <c r="AA12" i="6" s="1"/>
  <c r="G4" i="6"/>
  <c r="R12" i="6"/>
  <c r="X12" i="6" s="1"/>
  <c r="T12" i="6"/>
  <c r="Z12" i="6" s="1"/>
  <c r="R13" i="6" l="1"/>
  <c r="X13" i="6" s="1"/>
  <c r="T13" i="6"/>
  <c r="Z13" i="6" s="1"/>
  <c r="U13" i="6"/>
  <c r="AA13" i="6" s="1"/>
  <c r="Q13" i="6"/>
  <c r="W13" i="6" s="1"/>
  <c r="S13" i="6"/>
  <c r="Y13" i="6" s="1"/>
</calcChain>
</file>

<file path=xl/sharedStrings.xml><?xml version="1.0" encoding="utf-8"?>
<sst xmlns="http://schemas.openxmlformats.org/spreadsheetml/2006/main" count="771" uniqueCount="136">
  <si>
    <t>16" x 20"</t>
  </si>
  <si>
    <t>16" x 16"</t>
  </si>
  <si>
    <t>20" x 20"</t>
  </si>
  <si>
    <t>12" x 16"</t>
  </si>
  <si>
    <t>12" x 20"</t>
  </si>
  <si>
    <t>Filter Size</t>
  </si>
  <si>
    <t>Filter Information</t>
  </si>
  <si>
    <t>Velocity</t>
  </si>
  <si>
    <t>CFM</t>
  </si>
  <si>
    <t>K Factor</t>
  </si>
  <si>
    <t>Hood Number 1</t>
  </si>
  <si>
    <t>Filter Number</t>
  </si>
  <si>
    <t>Combo Box Result</t>
  </si>
  <si>
    <t>Hood Number 2</t>
  </si>
  <si>
    <t>Hood Number 3</t>
  </si>
  <si>
    <t>Hood Number 4</t>
  </si>
  <si>
    <t>Free Area</t>
  </si>
  <si>
    <t>Total CFM</t>
  </si>
  <si>
    <t>Filter #1</t>
  </si>
  <si>
    <t>Filter #2</t>
  </si>
  <si>
    <t>Filter #3</t>
  </si>
  <si>
    <t>Filter #4</t>
  </si>
  <si>
    <t>Filter #6</t>
  </si>
  <si>
    <t>Filter #7</t>
  </si>
  <si>
    <t>Filter #8</t>
  </si>
  <si>
    <t>Filter #9</t>
  </si>
  <si>
    <t>Filter #10</t>
  </si>
  <si>
    <t>Filter #11</t>
  </si>
  <si>
    <t>No Filter</t>
  </si>
  <si>
    <t>Hood Number 1 Information</t>
  </si>
  <si>
    <t>Model =</t>
  </si>
  <si>
    <t>Reference</t>
  </si>
  <si>
    <t>Filter Reference Data</t>
  </si>
  <si>
    <t>Length =</t>
  </si>
  <si>
    <t>Hood Number 4 Information</t>
  </si>
  <si>
    <t>Hood Number 3 Information</t>
  </si>
  <si>
    <t>Hood Number 2 Information</t>
  </si>
  <si>
    <t>Job Number =</t>
  </si>
  <si>
    <t>Job Name =</t>
  </si>
  <si>
    <t>Filter #5</t>
  </si>
  <si>
    <t>PSP Length =</t>
  </si>
  <si>
    <t>inches</t>
  </si>
  <si>
    <t>PSP Number 1 Information</t>
  </si>
  <si>
    <t>Reading #1</t>
  </si>
  <si>
    <t>Reading #2</t>
  </si>
  <si>
    <t>Reading #3</t>
  </si>
  <si>
    <t>Reading #4</t>
  </si>
  <si>
    <t>Reading #5</t>
  </si>
  <si>
    <t>Reading #6</t>
  </si>
  <si>
    <t>Reading #7</t>
  </si>
  <si>
    <t>Reading #8</t>
  </si>
  <si>
    <t>Reading #9</t>
  </si>
  <si>
    <t>Number of Blanks =</t>
  </si>
  <si>
    <t>PSP Width =</t>
  </si>
  <si>
    <t>Notes:</t>
  </si>
  <si>
    <t>PSP Width</t>
  </si>
  <si>
    <t>PSP Information</t>
  </si>
  <si>
    <t>PSP Reference Data</t>
  </si>
  <si>
    <t>PSP Number 1</t>
  </si>
  <si>
    <t>PSP Number 2</t>
  </si>
  <si>
    <t>PSP Number 3</t>
  </si>
  <si>
    <t>PSP Number 4</t>
  </si>
  <si>
    <t>Total Supply CFM's =</t>
  </si>
  <si>
    <t>PSP Number 2 Information</t>
  </si>
  <si>
    <t>PSP Number 3 Information</t>
  </si>
  <si>
    <t>PSP Number 4 Information</t>
  </si>
  <si>
    <t>Supply Fan 1 Information</t>
  </si>
  <si>
    <t>Supply Fan 2 Information</t>
  </si>
  <si>
    <t>Supply Fan 3 Information</t>
  </si>
  <si>
    <t>Supply Fan 4 Information</t>
  </si>
  <si>
    <t>Filter #12</t>
  </si>
  <si>
    <t>12" x 12"</t>
  </si>
  <si>
    <t>12" x 24"</t>
  </si>
  <si>
    <t>24" x 24"</t>
  </si>
  <si>
    <t>16" Wide</t>
  </si>
  <si>
    <t>20" Wide</t>
  </si>
  <si>
    <t>16" x 25"</t>
  </si>
  <si>
    <t>20" x 25"</t>
  </si>
  <si>
    <t>10" x 16"</t>
  </si>
  <si>
    <t>10" x 20"</t>
  </si>
  <si>
    <t>Filter Opening = 2.25" x 19.375" or 15.375"</t>
  </si>
  <si>
    <t>Airflow Averages</t>
  </si>
  <si>
    <t>Slope</t>
  </si>
  <si>
    <t>b</t>
  </si>
  <si>
    <t>rev. 1</t>
  </si>
  <si>
    <t>Profile Pressure</t>
  </si>
  <si>
    <t>Size 1</t>
  </si>
  <si>
    <t>Size 2</t>
  </si>
  <si>
    <t>Size 3</t>
  </si>
  <si>
    <t>Size 4</t>
  </si>
  <si>
    <t>Size 5</t>
  </si>
  <si>
    <t>Heater Housing Size</t>
  </si>
  <si>
    <t>Burner Profile Pressure* (In W.G.)</t>
  </si>
  <si>
    <t>CFM**</t>
  </si>
  <si>
    <t xml:space="preserve">             the two Airflow probes located upstream and downstream of the burner assembly. </t>
  </si>
  <si>
    <t>**NOTE:  CFM value obtained from predetermined formulas based off of a specified</t>
  </si>
  <si>
    <t>Building Pressures</t>
  </si>
  <si>
    <t>Kitchen Pressure:</t>
  </si>
  <si>
    <t>Difference(Kitchen-Dining):</t>
  </si>
  <si>
    <t>Dining Room Pressure:</t>
  </si>
  <si>
    <t>" W.C.</t>
  </si>
  <si>
    <t>Direct Fired Heater Supply CFM For Given Burner Profile Pressure</t>
  </si>
  <si>
    <t>rev. 0</t>
  </si>
  <si>
    <t>3 readings per filter</t>
  </si>
  <si>
    <t>20" x 16"</t>
  </si>
  <si>
    <t>Filter Opening = 2" Holes</t>
  </si>
  <si>
    <t>6 Holes</t>
  </si>
  <si>
    <t>9 Holes</t>
  </si>
  <si>
    <t>12 Holes</t>
  </si>
  <si>
    <t>16 Holes</t>
  </si>
  <si>
    <t>3 Readings per Filter (Different Rows and Columns)</t>
  </si>
  <si>
    <t>Reading #10</t>
  </si>
  <si>
    <t>Reading #11</t>
  </si>
  <si>
    <t>Reading #12</t>
  </si>
  <si>
    <t>Reading #13</t>
  </si>
  <si>
    <t>Reading #14</t>
  </si>
  <si>
    <t>Reading #15</t>
  </si>
  <si>
    <t>Reading #16</t>
  </si>
  <si>
    <t>Total Exhaust CFM's =</t>
  </si>
  <si>
    <t xml:space="preserve">              burner profile pressure.</t>
  </si>
  <si>
    <t>Baffle K Factor</t>
  </si>
  <si>
    <t>Baffle</t>
  </si>
  <si>
    <t>Flter Type Data</t>
  </si>
  <si>
    <t>Filter Type Selection</t>
  </si>
  <si>
    <t>Captrate</t>
  </si>
  <si>
    <t>CFM/ft</t>
  </si>
  <si>
    <t>Captrate K Factor</t>
  </si>
  <si>
    <t>Exhaust Baffle Filter CFM Worksheet for Evergreen VelGrid</t>
  </si>
  <si>
    <t>PSP Supply CFM Worksheet for Evergreen VelGrid</t>
  </si>
  <si>
    <t>Supply Fan Filter CFM Worksheet for Evergreen VelGrid</t>
  </si>
  <si>
    <t>HVC or Slot Filter CFM Worksheet for Evergreen Airfoil</t>
  </si>
  <si>
    <t>Condensate Baffle Filter CFM Worksheet for Evergreen Airfoil</t>
  </si>
  <si>
    <t xml:space="preserve">*NOTE:  Burner Profile Pressure is obtained with Evergreen by measuring the pressure drop between </t>
  </si>
  <si>
    <t>rev. 2</t>
  </si>
  <si>
    <t>*NOTE:  You must use the longer standoffs when taking readings with the Evergreen Vel-Grid.</t>
  </si>
  <si>
    <t>FILTER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</si>
</sst>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ft&quot;"/>
    <numFmt numFmtId="165" formatCode="0&quot;in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" fillId="0" borderId="17" xfId="0" applyFont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/>
    <xf numFmtId="0" fontId="2" fillId="0" borderId="19" xfId="0" applyFont="1" applyBorder="1"/>
    <xf numFmtId="0" fontId="0" fillId="0" borderId="21" xfId="0" applyBorder="1"/>
    <xf numFmtId="0" fontId="0" fillId="0" borderId="22" xfId="0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/>
    <xf numFmtId="0" fontId="0" fillId="0" borderId="27" xfId="0" applyBorder="1" applyAlignment="1">
      <alignment horizontal="left"/>
    </xf>
    <xf numFmtId="0" fontId="0" fillId="0" borderId="27" xfId="0" applyBorder="1"/>
    <xf numFmtId="0" fontId="0" fillId="0" borderId="18" xfId="0" applyBorder="1" applyAlignment="1">
      <alignment horizontal="right"/>
    </xf>
    <xf numFmtId="0" fontId="0" fillId="0" borderId="20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6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0" applyFont="1"/>
    <xf numFmtId="2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1" fontId="0" fillId="0" borderId="0" xfId="0" applyNumberFormat="1"/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" fillId="0" borderId="28" xfId="0" applyFont="1" applyBorder="1" applyAlignment="1">
      <alignment horizontal="center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6" xfId="0" applyFont="1" applyBorder="1"/>
    <xf numFmtId="0" fontId="2" fillId="0" borderId="11" xfId="0" applyFont="1" applyBorder="1"/>
    <xf numFmtId="0" fontId="1" fillId="0" borderId="3" xfId="0" applyFont="1" applyBorder="1"/>
    <xf numFmtId="0" fontId="1" fillId="0" borderId="32" xfId="0" applyFont="1" applyBorder="1" applyAlignment="1">
      <alignment horizontal="center"/>
    </xf>
    <xf numFmtId="0" fontId="1" fillId="0" borderId="22" xfId="0" applyFont="1" applyBorder="1"/>
    <xf numFmtId="0" fontId="1" fillId="0" borderId="27" xfId="0" applyFont="1" applyBorder="1"/>
    <xf numFmtId="0" fontId="1" fillId="0" borderId="20" xfId="0" applyFont="1" applyBorder="1"/>
    <xf numFmtId="0" fontId="0" fillId="0" borderId="22" xfId="0" applyBorder="1" applyAlignment="1">
      <alignment horizontal="center"/>
    </xf>
    <xf numFmtId="0" fontId="2" fillId="0" borderId="35" xfId="0" applyFont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2" fillId="2" borderId="0" xfId="0" applyNumberFormat="1" applyFont="1" applyFill="1" applyAlignment="1">
      <alignment horizontal="right"/>
    </xf>
    <xf numFmtId="0" fontId="2" fillId="0" borderId="36" xfId="0" applyFont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0" fontId="9" fillId="0" borderId="0" xfId="0" applyFont="1" applyAlignment="1">
      <alignment vertical="top" wrapText="1"/>
    </xf>
    <xf numFmtId="2" fontId="0" fillId="0" borderId="1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0" fillId="0" borderId="34" xfId="0" applyFont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44" xfId="0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11" fillId="3" borderId="43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2" xfId="0" applyFont="1" applyBorder="1"/>
    <xf numFmtId="0" fontId="4" fillId="0" borderId="27" xfId="0" applyFont="1" applyBorder="1"/>
    <xf numFmtId="0" fontId="4" fillId="0" borderId="18" xfId="0" applyFont="1" applyBorder="1"/>
    <xf numFmtId="0" fontId="9" fillId="0" borderId="0" xfId="0" applyFont="1" applyAlignment="1">
      <alignment horizontal="left" vertical="top" wrapText="1"/>
    </xf>
    <xf numFmtId="0" fontId="4" fillId="0" borderId="15" xfId="0" applyFont="1" applyBorder="1"/>
    <xf numFmtId="0" fontId="4" fillId="0" borderId="22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2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0" fontId="0" fillId="3" borderId="0" xfId="0" applyFill="1"/>
    <xf numFmtId="0" fontId="2" fillId="0" borderId="0" xfId="0" applyFont="1"/>
    <xf numFmtId="0" fontId="0" fillId="3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tiveaire-my.sharepoint.com/Documents%20and%20Settings/user/Desktop/T&amp;B%20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ct Information"/>
      <sheetName val="Pre-T&amp;B Summary Checklist"/>
      <sheetName val="Hoods"/>
      <sheetName val="Building Pressures"/>
      <sheetName val="Exhaust with Baffle Filters"/>
      <sheetName val="Sheet2"/>
      <sheetName val="Sheet3"/>
      <sheetName val="PSP Supply"/>
      <sheetName val="Supply Fan Filters"/>
      <sheetName val="Direct Fired Supply"/>
      <sheetName val="HVC Filters"/>
    </sheetNames>
    <sheetDataSet>
      <sheetData sheetId="0">
        <row r="14">
          <cell r="C14" t="str">
            <v>Sloppy Joe's Bar and Grill</v>
          </cell>
        </row>
        <row r="18">
          <cell r="B18" t="str">
            <v>843 Maple Avenue</v>
          </cell>
        </row>
        <row r="19">
          <cell r="B19" t="str">
            <v>Philadelphia</v>
          </cell>
          <cell r="F19" t="str">
            <v>PA</v>
          </cell>
          <cell r="H19">
            <v>19089</v>
          </cell>
        </row>
        <row r="22">
          <cell r="B22" t="str">
            <v>Joe Shmoe</v>
          </cell>
        </row>
        <row r="23">
          <cell r="B23">
            <v>9879879874</v>
          </cell>
        </row>
        <row r="27">
          <cell r="B27" t="str">
            <v>John Vanderbilt</v>
          </cell>
        </row>
        <row r="28">
          <cell r="B28">
            <v>9873459875</v>
          </cell>
        </row>
        <row r="33">
          <cell r="B33" t="str">
            <v>Brandon Wellington</v>
          </cell>
        </row>
        <row r="34">
          <cell r="B34" t="str">
            <v>Captive-Aire Systems</v>
          </cell>
        </row>
        <row r="35">
          <cell r="B35">
            <v>9879879874</v>
          </cell>
        </row>
        <row r="37">
          <cell r="B37">
            <v>39308</v>
          </cell>
        </row>
        <row r="49">
          <cell r="C49">
            <v>39240</v>
          </cell>
        </row>
        <row r="50">
          <cell r="D50">
            <v>39308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53"/>
  <sheetViews>
    <sheetView tabSelected="1" zoomScaleNormal="100" workbookViewId="0">
      <selection activeCell="A13" sqref="A13:N13"/>
    </sheetView>
  </sheetViews>
  <sheetFormatPr defaultRowHeight="12.3" x14ac:dyDescent="0.4"/>
  <cols>
    <col min="1" max="1" width="20.6640625" bestFit="1" customWidth="1"/>
    <col min="2" max="2" width="10.6640625" style="1" customWidth="1"/>
    <col min="3" max="14" width="10.6640625" customWidth="1"/>
    <col min="15" max="15" width="8.83203125" customWidth="1"/>
    <col min="16" max="16" width="9.38671875" customWidth="1"/>
    <col min="17" max="17" width="9.0546875" customWidth="1"/>
    <col min="18" max="18" width="9.27734375" customWidth="1"/>
    <col min="19" max="19" width="14.83203125" bestFit="1" customWidth="1"/>
    <col min="20" max="20" width="13.1640625" bestFit="1" customWidth="1"/>
    <col min="21" max="21" width="9.0546875" customWidth="1"/>
    <col min="22" max="22" width="18.6640625" hidden="1" customWidth="1"/>
    <col min="23" max="23" width="3.94140625" hidden="1" customWidth="1"/>
    <col min="24" max="24" width="3.6640625" hidden="1" customWidth="1"/>
    <col min="25" max="26" width="3.77734375" hidden="1" customWidth="1"/>
    <col min="27" max="27" width="3.21875" hidden="1" customWidth="1"/>
    <col min="28" max="28" width="3.0546875" hidden="1" customWidth="1"/>
    <col min="29" max="29" width="3.27734375" hidden="1" customWidth="1"/>
    <col min="30" max="30" width="4.21875" hidden="1" customWidth="1"/>
    <col min="31" max="31" width="4.1640625" hidden="1" customWidth="1"/>
    <col min="32" max="32" width="4.0546875" hidden="1" customWidth="1"/>
    <col min="33" max="33" width="3.44140625" hidden="1" customWidth="1"/>
    <col min="34" max="34" width="18.609375" hidden="1" customWidth="1"/>
    <col min="35" max="35" width="14.1640625" hidden="1" customWidth="1"/>
  </cols>
  <sheetData>
    <row r="1" spans="1:36" ht="16.95" customHeight="1" x14ac:dyDescent="0.55000000000000004">
      <c r="A1" s="125" t="s">
        <v>127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56"/>
    </row>
    <row r="2" spans="1:36" ht="16.95" customHeight="1" x14ac:dyDescent="0.4">
      <c r="A2" s="27" t="s">
        <v>37</v>
      </c>
      <c r="B2" s="20"/>
      <c r="M2" s="70" t="s">
        <v>133</v>
      </c>
      <c r="N2" s="70"/>
    </row>
    <row r="3" spans="1:36" ht="16.95" customHeight="1" x14ac:dyDescent="0.4">
      <c r="A3" s="27" t="s">
        <v>38</v>
      </c>
      <c r="B3" s="20"/>
    </row>
    <row r="4" spans="1:36" ht="16.95" customHeight="1" thickBot="1" x14ac:dyDescent="0.45"/>
    <row r="5" spans="1:36" ht="16.95" customHeight="1" thickBot="1" x14ac:dyDescent="0.45">
      <c r="A5" s="126" t="s">
        <v>29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P5" s="122" t="s">
        <v>6</v>
      </c>
      <c r="Q5" s="123"/>
      <c r="R5" s="123"/>
      <c r="S5" s="123"/>
      <c r="T5" s="124"/>
      <c r="V5" s="30" t="s">
        <v>32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  <c r="AH5" s="73" t="s">
        <v>123</v>
      </c>
      <c r="AI5" s="74" t="s">
        <v>122</v>
      </c>
      <c r="AJ5" s="70"/>
    </row>
    <row r="6" spans="1:36" ht="16.95" customHeight="1" thickBot="1" x14ac:dyDescent="0.45">
      <c r="A6" s="42" t="s">
        <v>30</v>
      </c>
      <c r="B6" s="43"/>
      <c r="C6" s="80" t="s">
        <v>33</v>
      </c>
      <c r="D6" s="93">
        <v>0</v>
      </c>
      <c r="E6" s="94">
        <v>0</v>
      </c>
      <c r="F6" s="44" t="s">
        <v>54</v>
      </c>
      <c r="G6" s="44"/>
      <c r="H6" s="44"/>
      <c r="I6" s="44"/>
      <c r="J6" s="44"/>
      <c r="K6" s="44"/>
      <c r="L6" s="44"/>
      <c r="M6" s="78"/>
      <c r="N6" s="34"/>
      <c r="P6" s="31" t="s">
        <v>31</v>
      </c>
      <c r="Q6" s="32" t="s">
        <v>5</v>
      </c>
      <c r="R6" s="32" t="s">
        <v>16</v>
      </c>
      <c r="S6" s="76" t="s">
        <v>126</v>
      </c>
      <c r="T6" s="71" t="s">
        <v>120</v>
      </c>
      <c r="V6" s="11" t="s">
        <v>10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  <c r="AH6" s="26" t="s">
        <v>28</v>
      </c>
      <c r="AI6" s="26"/>
      <c r="AJ6" s="70"/>
    </row>
    <row r="7" spans="1:36" ht="16.95" customHeight="1" thickBot="1" x14ac:dyDescent="0.45">
      <c r="A7" s="92" t="s">
        <v>135</v>
      </c>
      <c r="B7" s="77"/>
      <c r="C7" s="78"/>
      <c r="D7" s="78"/>
      <c r="E7" s="79"/>
      <c r="F7" s="78"/>
      <c r="G7" s="78"/>
      <c r="H7" s="78"/>
      <c r="I7" s="78"/>
      <c r="J7" s="78"/>
      <c r="K7" s="78"/>
      <c r="L7" s="78"/>
      <c r="M7" s="78"/>
      <c r="N7" s="72"/>
      <c r="P7" s="54">
        <v>1</v>
      </c>
      <c r="Q7" s="3" t="s">
        <v>28</v>
      </c>
      <c r="R7" s="89">
        <v>0</v>
      </c>
      <c r="S7" s="90">
        <v>0</v>
      </c>
      <c r="T7" s="91">
        <v>0</v>
      </c>
      <c r="V7" s="4" t="s">
        <v>11</v>
      </c>
      <c r="W7" s="2">
        <v>1</v>
      </c>
      <c r="X7" s="2">
        <v>2</v>
      </c>
      <c r="Y7" s="2">
        <v>3</v>
      </c>
      <c r="Z7" s="2">
        <v>4</v>
      </c>
      <c r="AA7" s="2">
        <v>5</v>
      </c>
      <c r="AB7" s="2">
        <v>6</v>
      </c>
      <c r="AC7" s="2">
        <v>7</v>
      </c>
      <c r="AD7" s="2">
        <v>8</v>
      </c>
      <c r="AE7" s="2">
        <v>9</v>
      </c>
      <c r="AF7" s="2">
        <v>10</v>
      </c>
      <c r="AG7" s="5">
        <v>11</v>
      </c>
      <c r="AH7" s="75" t="s">
        <v>124</v>
      </c>
      <c r="AI7" s="5"/>
    </row>
    <row r="8" spans="1:36" ht="16.95" customHeight="1" thickBot="1" x14ac:dyDescent="0.45">
      <c r="A8" s="98" t="s">
        <v>126</v>
      </c>
      <c r="B8" s="97" t="s">
        <v>18</v>
      </c>
      <c r="C8" s="38" t="s">
        <v>19</v>
      </c>
      <c r="D8" s="38" t="s">
        <v>20</v>
      </c>
      <c r="E8" s="38" t="s">
        <v>21</v>
      </c>
      <c r="F8" s="38" t="s">
        <v>39</v>
      </c>
      <c r="G8" s="38" t="s">
        <v>22</v>
      </c>
      <c r="H8" s="38" t="s">
        <v>23</v>
      </c>
      <c r="I8" s="38" t="s">
        <v>24</v>
      </c>
      <c r="J8" s="38" t="s">
        <v>25</v>
      </c>
      <c r="K8" s="38" t="s">
        <v>26</v>
      </c>
      <c r="L8" s="38" t="s">
        <v>27</v>
      </c>
      <c r="M8" s="41" t="s">
        <v>17</v>
      </c>
      <c r="N8" s="81" t="s">
        <v>125</v>
      </c>
      <c r="P8" s="54">
        <v>2</v>
      </c>
      <c r="Q8" s="3" t="s">
        <v>78</v>
      </c>
      <c r="R8" s="3">
        <v>0.78</v>
      </c>
      <c r="S8" s="50">
        <v>1.34</v>
      </c>
      <c r="T8" s="6">
        <v>1.28</v>
      </c>
      <c r="V8" s="7" t="s">
        <v>12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s="23">
        <v>1</v>
      </c>
      <c r="AE8" s="23">
        <v>1</v>
      </c>
      <c r="AF8" s="23">
        <v>1</v>
      </c>
      <c r="AG8" s="24">
        <v>1</v>
      </c>
      <c r="AH8" s="24" t="s">
        <v>121</v>
      </c>
      <c r="AI8" s="24">
        <v>1</v>
      </c>
    </row>
    <row r="9" spans="1:36" ht="16.95" customHeight="1" x14ac:dyDescent="0.4">
      <c r="A9" s="39" t="s">
        <v>5</v>
      </c>
      <c r="B9" s="96" t="s">
        <v>28</v>
      </c>
      <c r="C9" s="96" t="s">
        <v>28</v>
      </c>
      <c r="D9" s="96" t="s">
        <v>28</v>
      </c>
      <c r="E9" s="96" t="s">
        <v>28</v>
      </c>
      <c r="F9" s="96" t="s">
        <v>28</v>
      </c>
      <c r="G9" s="96" t="s">
        <v>28</v>
      </c>
      <c r="H9" s="96" t="s">
        <v>28</v>
      </c>
      <c r="I9" s="96" t="s">
        <v>28</v>
      </c>
      <c r="J9" s="96" t="s">
        <v>28</v>
      </c>
      <c r="K9" s="96" t="s">
        <v>28</v>
      </c>
      <c r="L9" s="96" t="s">
        <v>28</v>
      </c>
      <c r="M9" s="5"/>
      <c r="N9" s="5"/>
      <c r="P9" s="54">
        <v>3</v>
      </c>
      <c r="Q9" s="3" t="s">
        <v>79</v>
      </c>
      <c r="R9" s="3">
        <v>0.99</v>
      </c>
      <c r="S9" s="50">
        <v>1.34</v>
      </c>
      <c r="T9" s="6">
        <v>1.28</v>
      </c>
      <c r="V9" s="11" t="s">
        <v>13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6"/>
      <c r="AH9" s="26"/>
      <c r="AI9" s="26"/>
    </row>
    <row r="10" spans="1:36" ht="16.95" customHeight="1" x14ac:dyDescent="0.4">
      <c r="A10" s="18" t="s">
        <v>7</v>
      </c>
      <c r="B10" s="95">
        <v>0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6"/>
      <c r="N10" s="6"/>
      <c r="P10" s="54">
        <v>4</v>
      </c>
      <c r="Q10" s="3" t="s">
        <v>71</v>
      </c>
      <c r="R10" s="3">
        <v>0.69</v>
      </c>
      <c r="S10" s="50">
        <v>1.34</v>
      </c>
      <c r="T10" s="6">
        <v>1.28</v>
      </c>
      <c r="V10" s="4" t="s">
        <v>11</v>
      </c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2">
        <v>6</v>
      </c>
      <c r="AC10" s="2">
        <v>7</v>
      </c>
      <c r="AD10" s="2">
        <v>8</v>
      </c>
      <c r="AE10" s="2">
        <v>9</v>
      </c>
      <c r="AF10" s="2">
        <v>10</v>
      </c>
      <c r="AG10" s="5">
        <v>11</v>
      </c>
      <c r="AH10" s="5"/>
      <c r="AI10" s="5"/>
    </row>
    <row r="11" spans="1:36" ht="16.95" customHeight="1" thickBot="1" x14ac:dyDescent="0.45">
      <c r="A11" s="19" t="s">
        <v>8</v>
      </c>
      <c r="B11" s="28">
        <f>VLOOKUP(B9,$Q$7:$T$19,2, FALSE)*B10*(IF($A8="Captrate K Factor",VLOOKUP(B9,$Q$7:$T$19,3, FALSE),VLOOKUP(B9,$Q$7:$T$19,4, FALSE)))</f>
        <v>0</v>
      </c>
      <c r="C11" s="28">
        <f t="shared" ref="C11:L11" si="0">VLOOKUP(C9,$Q$7:$T$19,2, FALSE)*C10*(IF(B8="Captrate K Factor",VLOOKUP(C9,$Q$7:$T$19,3, FALSE),VLOOKUP(C9,$Q$7:$T$19,4, FALSE)))</f>
        <v>0</v>
      </c>
      <c r="D11" s="28">
        <f t="shared" si="0"/>
        <v>0</v>
      </c>
      <c r="E11" s="28">
        <f t="shared" si="0"/>
        <v>0</v>
      </c>
      <c r="F11" s="28">
        <f t="shared" si="0"/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28">
        <f t="shared" si="0"/>
        <v>0</v>
      </c>
      <c r="M11" s="82">
        <f>SUM(B11:L11)</f>
        <v>0</v>
      </c>
      <c r="N11" s="82" t="e">
        <f>M11/($D6+$E6/12)</f>
        <v>#DIV/0!</v>
      </c>
      <c r="P11" s="54">
        <v>5</v>
      </c>
      <c r="Q11" s="3" t="s">
        <v>3</v>
      </c>
      <c r="R11" s="3">
        <v>0.97</v>
      </c>
      <c r="S11" s="50">
        <v>1.34</v>
      </c>
      <c r="T11" s="6">
        <v>1.28</v>
      </c>
      <c r="V11" s="7" t="s">
        <v>12</v>
      </c>
      <c r="W11" s="23">
        <v>1</v>
      </c>
      <c r="X11" s="23">
        <v>1</v>
      </c>
      <c r="Y11" s="23">
        <v>1</v>
      </c>
      <c r="Z11" s="23">
        <v>1</v>
      </c>
      <c r="AA11" s="23">
        <v>1</v>
      </c>
      <c r="AB11" s="23">
        <v>1</v>
      </c>
      <c r="AC11" s="23">
        <v>1</v>
      </c>
      <c r="AD11" s="23">
        <v>1</v>
      </c>
      <c r="AE11" s="23">
        <v>1</v>
      </c>
      <c r="AF11" s="23">
        <v>1</v>
      </c>
      <c r="AG11" s="24">
        <v>1</v>
      </c>
      <c r="AH11" s="24"/>
      <c r="AI11" s="24">
        <v>1</v>
      </c>
    </row>
    <row r="12" spans="1:36" ht="16.95" customHeight="1" thickBot="1" x14ac:dyDescent="0.45">
      <c r="P12" s="54">
        <v>6</v>
      </c>
      <c r="Q12" s="3" t="s">
        <v>4</v>
      </c>
      <c r="R12" s="3">
        <v>1.25</v>
      </c>
      <c r="S12" s="50">
        <v>1.34</v>
      </c>
      <c r="T12" s="6">
        <v>1.28</v>
      </c>
      <c r="V12" s="11" t="s">
        <v>14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26"/>
      <c r="AI12" s="26"/>
    </row>
    <row r="13" spans="1:36" ht="16.95" customHeight="1" thickBot="1" x14ac:dyDescent="0.45">
      <c r="A13" s="126" t="s">
        <v>36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8"/>
      <c r="P13" s="54">
        <v>7</v>
      </c>
      <c r="Q13" s="3" t="s">
        <v>72</v>
      </c>
      <c r="R13" s="3">
        <v>1.52</v>
      </c>
      <c r="S13" s="50">
        <v>1.34</v>
      </c>
      <c r="T13" s="6">
        <v>1.28</v>
      </c>
      <c r="V13" s="4" t="s">
        <v>11</v>
      </c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2">
        <v>6</v>
      </c>
      <c r="AC13" s="2">
        <v>7</v>
      </c>
      <c r="AD13" s="2">
        <v>8</v>
      </c>
      <c r="AE13" s="2">
        <v>9</v>
      </c>
      <c r="AF13" s="2">
        <v>10</v>
      </c>
      <c r="AG13" s="5">
        <v>11</v>
      </c>
      <c r="AH13" s="5"/>
      <c r="AI13" s="5"/>
    </row>
    <row r="14" spans="1:36" ht="16.95" customHeight="1" thickBot="1" x14ac:dyDescent="0.45">
      <c r="A14" s="42" t="s">
        <v>30</v>
      </c>
      <c r="B14" s="43"/>
      <c r="C14" s="80" t="s">
        <v>33</v>
      </c>
      <c r="D14" s="93">
        <v>0</v>
      </c>
      <c r="E14" s="94">
        <v>0</v>
      </c>
      <c r="F14" s="44" t="s">
        <v>54</v>
      </c>
      <c r="G14" s="44"/>
      <c r="H14" s="44"/>
      <c r="I14" s="44"/>
      <c r="J14" s="44"/>
      <c r="K14" s="44"/>
      <c r="L14" s="44"/>
      <c r="M14" s="34"/>
      <c r="N14" s="34"/>
      <c r="P14" s="54">
        <v>8</v>
      </c>
      <c r="Q14" s="3" t="s">
        <v>1</v>
      </c>
      <c r="R14" s="3">
        <v>1.35</v>
      </c>
      <c r="S14" s="50">
        <v>1.34</v>
      </c>
      <c r="T14" s="6">
        <v>1.28</v>
      </c>
      <c r="V14" s="7" t="s">
        <v>12</v>
      </c>
      <c r="W14" s="23">
        <v>1</v>
      </c>
      <c r="X14" s="23">
        <v>1</v>
      </c>
      <c r="Y14" s="23">
        <v>1</v>
      </c>
      <c r="Z14" s="23">
        <v>1</v>
      </c>
      <c r="AA14" s="23">
        <v>1</v>
      </c>
      <c r="AB14" s="23">
        <v>1</v>
      </c>
      <c r="AC14" s="23">
        <v>1</v>
      </c>
      <c r="AD14" s="23">
        <v>1</v>
      </c>
      <c r="AE14" s="23">
        <v>1</v>
      </c>
      <c r="AF14" s="23">
        <v>1</v>
      </c>
      <c r="AG14" s="24">
        <v>1</v>
      </c>
      <c r="AH14" s="24"/>
      <c r="AI14" s="24">
        <v>1</v>
      </c>
    </row>
    <row r="15" spans="1:36" ht="16.95" customHeight="1" thickBot="1" x14ac:dyDescent="0.45">
      <c r="A15" s="92" t="s">
        <v>135</v>
      </c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1"/>
      <c r="N15" s="72"/>
      <c r="P15" s="54">
        <v>9</v>
      </c>
      <c r="Q15" s="3" t="s">
        <v>0</v>
      </c>
      <c r="R15" s="3">
        <v>1.73</v>
      </c>
      <c r="S15" s="50">
        <v>1.34</v>
      </c>
      <c r="T15" s="6">
        <v>1.28</v>
      </c>
      <c r="V15" s="11" t="s">
        <v>15</v>
      </c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  <c r="AH15" s="26"/>
      <c r="AI15" s="26"/>
    </row>
    <row r="16" spans="1:36" ht="16.95" customHeight="1" thickBot="1" x14ac:dyDescent="0.45">
      <c r="A16" s="98" t="s">
        <v>126</v>
      </c>
      <c r="B16" s="97" t="s">
        <v>18</v>
      </c>
      <c r="C16" s="38" t="s">
        <v>19</v>
      </c>
      <c r="D16" s="38" t="s">
        <v>20</v>
      </c>
      <c r="E16" s="38" t="s">
        <v>21</v>
      </c>
      <c r="F16" s="38" t="s">
        <v>39</v>
      </c>
      <c r="G16" s="38" t="s">
        <v>22</v>
      </c>
      <c r="H16" s="38" t="s">
        <v>23</v>
      </c>
      <c r="I16" s="38" t="s">
        <v>24</v>
      </c>
      <c r="J16" s="38" t="s">
        <v>25</v>
      </c>
      <c r="K16" s="38" t="s">
        <v>26</v>
      </c>
      <c r="L16" s="38" t="s">
        <v>27</v>
      </c>
      <c r="M16" s="16" t="s">
        <v>17</v>
      </c>
      <c r="N16" s="81" t="s">
        <v>125</v>
      </c>
      <c r="P16" s="54">
        <v>10</v>
      </c>
      <c r="Q16" s="3" t="s">
        <v>76</v>
      </c>
      <c r="R16" s="3">
        <v>2.2200000000000002</v>
      </c>
      <c r="S16" s="50">
        <v>1.34</v>
      </c>
      <c r="T16" s="6">
        <v>1.28</v>
      </c>
      <c r="V16" s="4" t="s">
        <v>11</v>
      </c>
      <c r="W16" s="2">
        <v>1</v>
      </c>
      <c r="X16" s="2">
        <v>2</v>
      </c>
      <c r="Y16" s="2">
        <v>3</v>
      </c>
      <c r="Z16" s="2">
        <v>4</v>
      </c>
      <c r="AA16" s="2">
        <v>5</v>
      </c>
      <c r="AB16" s="2">
        <v>6</v>
      </c>
      <c r="AC16" s="2">
        <v>7</v>
      </c>
      <c r="AD16" s="2">
        <v>8</v>
      </c>
      <c r="AE16" s="2">
        <v>9</v>
      </c>
      <c r="AF16" s="2">
        <v>10</v>
      </c>
      <c r="AG16" s="5">
        <v>11</v>
      </c>
      <c r="AH16" s="5"/>
      <c r="AI16" s="5"/>
    </row>
    <row r="17" spans="1:35" ht="16.95" customHeight="1" thickBot="1" x14ac:dyDescent="0.45">
      <c r="A17" s="39" t="s">
        <v>5</v>
      </c>
      <c r="B17" s="96" t="s">
        <v>28</v>
      </c>
      <c r="C17" s="96" t="s">
        <v>28</v>
      </c>
      <c r="D17" s="96" t="s">
        <v>28</v>
      </c>
      <c r="E17" s="96" t="s">
        <v>28</v>
      </c>
      <c r="F17" s="96" t="s">
        <v>28</v>
      </c>
      <c r="G17" s="96" t="s">
        <v>28</v>
      </c>
      <c r="H17" s="96" t="s">
        <v>28</v>
      </c>
      <c r="I17" s="96" t="s">
        <v>28</v>
      </c>
      <c r="J17" s="96" t="s">
        <v>28</v>
      </c>
      <c r="K17" s="96" t="s">
        <v>28</v>
      </c>
      <c r="L17" s="96" t="s">
        <v>28</v>
      </c>
      <c r="M17" s="5"/>
      <c r="N17" s="5"/>
      <c r="P17" s="54">
        <v>11</v>
      </c>
      <c r="Q17" s="3" t="s">
        <v>2</v>
      </c>
      <c r="R17" s="3">
        <v>2.23</v>
      </c>
      <c r="S17" s="50">
        <v>1.34</v>
      </c>
      <c r="T17" s="6">
        <v>1.28</v>
      </c>
      <c r="V17" s="7" t="s">
        <v>12</v>
      </c>
      <c r="W17" s="23">
        <v>1</v>
      </c>
      <c r="X17" s="23">
        <v>1</v>
      </c>
      <c r="Y17" s="23">
        <v>1</v>
      </c>
      <c r="Z17" s="23">
        <v>1</v>
      </c>
      <c r="AA17" s="23">
        <v>1</v>
      </c>
      <c r="AB17" s="23">
        <v>1</v>
      </c>
      <c r="AC17" s="23">
        <v>1</v>
      </c>
      <c r="AD17" s="23">
        <v>1</v>
      </c>
      <c r="AE17" s="23">
        <v>1</v>
      </c>
      <c r="AF17" s="23">
        <v>1</v>
      </c>
      <c r="AG17" s="24">
        <v>1</v>
      </c>
      <c r="AH17" s="24"/>
      <c r="AI17" s="24">
        <v>1</v>
      </c>
    </row>
    <row r="18" spans="1:35" ht="16.95" customHeight="1" x14ac:dyDescent="0.4">
      <c r="A18" s="18" t="s">
        <v>7</v>
      </c>
      <c r="B18" s="95">
        <v>0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6"/>
      <c r="N18" s="6"/>
      <c r="P18" s="54">
        <v>12</v>
      </c>
      <c r="Q18" s="3" t="s">
        <v>77</v>
      </c>
      <c r="R18" s="3">
        <v>2.85</v>
      </c>
      <c r="S18" s="50">
        <v>1.34</v>
      </c>
      <c r="T18" s="6">
        <v>1.28</v>
      </c>
    </row>
    <row r="19" spans="1:35" ht="16.95" customHeight="1" thickBot="1" x14ac:dyDescent="0.45">
      <c r="A19" s="19" t="s">
        <v>8</v>
      </c>
      <c r="B19" s="28">
        <f>VLOOKUP(B17,$Q$7:$T$19,2, FALSE)*B18*(IF($A16="Captrate K Factor",VLOOKUP(B17,$Q$7:$T$19,3, FALSE),VLOOKUP(B17,$Q$7:$T$19,4, FALSE)))</f>
        <v>0</v>
      </c>
      <c r="C19" s="28">
        <f t="shared" ref="C19" si="1">VLOOKUP(C17,$Q$7:$T$19,2, FALSE)*C18*(IF(B16="Captrate K Factor",VLOOKUP(C17,$Q$7:$T$19,3, FALSE),VLOOKUP(C17,$Q$7:$T$19,4, FALSE)))</f>
        <v>0</v>
      </c>
      <c r="D19" s="28">
        <f t="shared" ref="D19" si="2">VLOOKUP(D17,$Q$7:$T$19,2, FALSE)*D18*(IF(C16="Captrate K Factor",VLOOKUP(D17,$Q$7:$T$19,3, FALSE),VLOOKUP(D17,$Q$7:$T$19,4, FALSE)))</f>
        <v>0</v>
      </c>
      <c r="E19" s="28">
        <f t="shared" ref="E19" si="3">VLOOKUP(E17,$Q$7:$T$19,2, FALSE)*E18*(IF(D16="Captrate K Factor",VLOOKUP(E17,$Q$7:$T$19,3, FALSE),VLOOKUP(E17,$Q$7:$T$19,4, FALSE)))</f>
        <v>0</v>
      </c>
      <c r="F19" s="28">
        <f t="shared" ref="F19" si="4">VLOOKUP(F17,$Q$7:$T$19,2, FALSE)*F18*(IF(E16="Captrate K Factor",VLOOKUP(F17,$Q$7:$T$19,3, FALSE),VLOOKUP(F17,$Q$7:$T$19,4, FALSE)))</f>
        <v>0</v>
      </c>
      <c r="G19" s="28">
        <f t="shared" ref="G19" si="5">VLOOKUP(G17,$Q$7:$T$19,2, FALSE)*G18*(IF(F16="Captrate K Factor",VLOOKUP(G17,$Q$7:$T$19,3, FALSE),VLOOKUP(G17,$Q$7:$T$19,4, FALSE)))</f>
        <v>0</v>
      </c>
      <c r="H19" s="28">
        <f t="shared" ref="H19" si="6">VLOOKUP(H17,$Q$7:$T$19,2, FALSE)*H18*(IF(G16="Captrate K Factor",VLOOKUP(H17,$Q$7:$T$19,3, FALSE),VLOOKUP(H17,$Q$7:$T$19,4, FALSE)))</f>
        <v>0</v>
      </c>
      <c r="I19" s="28">
        <f t="shared" ref="I19" si="7">VLOOKUP(I17,$Q$7:$T$19,2, FALSE)*I18*(IF(H16="Captrate K Factor",VLOOKUP(I17,$Q$7:$T$19,3, FALSE),VLOOKUP(I17,$Q$7:$T$19,4, FALSE)))</f>
        <v>0</v>
      </c>
      <c r="J19" s="28">
        <f t="shared" ref="J19" si="8">VLOOKUP(J17,$Q$7:$T$19,2, FALSE)*J18*(IF(I16="Captrate K Factor",VLOOKUP(J17,$Q$7:$T$19,3, FALSE),VLOOKUP(J17,$Q$7:$T$19,4, FALSE)))</f>
        <v>0</v>
      </c>
      <c r="K19" s="28">
        <f t="shared" ref="K19" si="9">VLOOKUP(K17,$Q$7:$T$19,2, FALSE)*K18*(IF(J16="Captrate K Factor",VLOOKUP(K17,$Q$7:$T$19,3, FALSE),VLOOKUP(K17,$Q$7:$T$19,4, FALSE)))</f>
        <v>0</v>
      </c>
      <c r="L19" s="28">
        <f t="shared" ref="L19" si="10">VLOOKUP(L17,$Q$7:$T$19,2, FALSE)*L18*(IF(K16="Captrate K Factor",VLOOKUP(L17,$Q$7:$T$19,3, FALSE),VLOOKUP(L17,$Q$7:$T$19,4, FALSE)))</f>
        <v>0</v>
      </c>
      <c r="M19" s="82">
        <f>SUM(B19:L19)</f>
        <v>0</v>
      </c>
      <c r="N19" s="82" t="e">
        <f>M19/($D14+$E14/12)</f>
        <v>#DIV/0!</v>
      </c>
      <c r="P19" s="55">
        <v>13</v>
      </c>
      <c r="Q19" s="8" t="s">
        <v>73</v>
      </c>
      <c r="R19" s="8">
        <v>3.36</v>
      </c>
      <c r="S19" s="50">
        <v>1.34</v>
      </c>
      <c r="T19" s="6">
        <v>1.28</v>
      </c>
    </row>
    <row r="20" spans="1:35" ht="16.95" customHeight="1" thickBot="1" x14ac:dyDescent="0.45"/>
    <row r="21" spans="1:35" ht="16.95" customHeight="1" thickBot="1" x14ac:dyDescent="0.45">
      <c r="A21" s="126" t="s">
        <v>35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  <c r="P21" s="129" t="s">
        <v>134</v>
      </c>
      <c r="Q21" s="129"/>
      <c r="R21" s="129"/>
      <c r="S21" s="129"/>
      <c r="T21" s="8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</row>
    <row r="22" spans="1:35" ht="16.95" customHeight="1" thickBot="1" x14ac:dyDescent="0.45">
      <c r="A22" s="42" t="s">
        <v>30</v>
      </c>
      <c r="B22" s="43"/>
      <c r="C22" s="80" t="s">
        <v>33</v>
      </c>
      <c r="D22" s="93">
        <v>0</v>
      </c>
      <c r="E22" s="94">
        <v>0</v>
      </c>
      <c r="F22" s="44" t="s">
        <v>54</v>
      </c>
      <c r="G22" s="44"/>
      <c r="H22" s="44"/>
      <c r="I22" s="44"/>
      <c r="J22" s="44"/>
      <c r="K22" s="44"/>
      <c r="L22" s="44"/>
      <c r="M22" s="34"/>
      <c r="N22" s="34"/>
      <c r="P22" s="129"/>
      <c r="Q22" s="129"/>
      <c r="R22" s="129"/>
      <c r="S22" s="129"/>
      <c r="T22" s="8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5" ht="16.95" customHeight="1" thickBot="1" x14ac:dyDescent="0.45">
      <c r="A23" s="92" t="s">
        <v>135</v>
      </c>
      <c r="B23" s="119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1"/>
      <c r="N23" s="72"/>
      <c r="R23" s="70"/>
    </row>
    <row r="24" spans="1:35" ht="16.95" customHeight="1" thickBot="1" x14ac:dyDescent="0.45">
      <c r="A24" s="98" t="s">
        <v>126</v>
      </c>
      <c r="B24" s="97" t="s">
        <v>18</v>
      </c>
      <c r="C24" s="38" t="s">
        <v>19</v>
      </c>
      <c r="D24" s="38" t="s">
        <v>20</v>
      </c>
      <c r="E24" s="38" t="s">
        <v>21</v>
      </c>
      <c r="F24" s="38" t="s">
        <v>39</v>
      </c>
      <c r="G24" s="38" t="s">
        <v>22</v>
      </c>
      <c r="H24" s="38" t="s">
        <v>23</v>
      </c>
      <c r="I24" s="38" t="s">
        <v>24</v>
      </c>
      <c r="J24" s="38" t="s">
        <v>25</v>
      </c>
      <c r="K24" s="38" t="s">
        <v>26</v>
      </c>
      <c r="L24" s="38" t="s">
        <v>27</v>
      </c>
      <c r="M24" s="16" t="s">
        <v>17</v>
      </c>
      <c r="N24" s="81" t="s">
        <v>125</v>
      </c>
    </row>
    <row r="25" spans="1:35" ht="16.95" customHeight="1" x14ac:dyDescent="0.4">
      <c r="A25" s="39" t="s">
        <v>5</v>
      </c>
      <c r="B25" s="96" t="s">
        <v>28</v>
      </c>
      <c r="C25" s="96" t="s">
        <v>28</v>
      </c>
      <c r="D25" s="96" t="s">
        <v>28</v>
      </c>
      <c r="E25" s="96" t="s">
        <v>28</v>
      </c>
      <c r="F25" s="96" t="s">
        <v>28</v>
      </c>
      <c r="G25" s="96" t="s">
        <v>28</v>
      </c>
      <c r="H25" s="96" t="s">
        <v>28</v>
      </c>
      <c r="I25" s="96" t="s">
        <v>28</v>
      </c>
      <c r="J25" s="96" t="s">
        <v>28</v>
      </c>
      <c r="K25" s="96" t="s">
        <v>28</v>
      </c>
      <c r="L25" s="96" t="s">
        <v>28</v>
      </c>
      <c r="M25" s="5"/>
      <c r="N25" s="5"/>
    </row>
    <row r="26" spans="1:35" ht="16.95" customHeight="1" x14ac:dyDescent="0.4">
      <c r="A26" s="18" t="s">
        <v>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6"/>
      <c r="N26" s="6"/>
    </row>
    <row r="27" spans="1:35" ht="16.95" customHeight="1" thickBot="1" x14ac:dyDescent="0.45">
      <c r="A27" s="19" t="s">
        <v>8</v>
      </c>
      <c r="B27" s="28">
        <f>VLOOKUP(B25,$Q$7:$T$19,2, FALSE)*B26*(IF($A24="Captrate K Factor",VLOOKUP(B25,$Q$7:$T$19,3, FALSE),VLOOKUP(B25,$Q$7:$T$19,4, FALSE)))</f>
        <v>0</v>
      </c>
      <c r="C27" s="28">
        <f t="shared" ref="C27" si="11">VLOOKUP(C25,$Q$7:$T$19,2, FALSE)*C26*(IF(B24="Captrate K Factor",VLOOKUP(C25,$Q$7:$T$19,3, FALSE),VLOOKUP(C25,$Q$7:$T$19,4, FALSE)))</f>
        <v>0</v>
      </c>
      <c r="D27" s="28">
        <f t="shared" ref="D27" si="12">VLOOKUP(D25,$Q$7:$T$19,2, FALSE)*D26*(IF(C24="Captrate K Factor",VLOOKUP(D25,$Q$7:$T$19,3, FALSE),VLOOKUP(D25,$Q$7:$T$19,4, FALSE)))</f>
        <v>0</v>
      </c>
      <c r="E27" s="28">
        <f t="shared" ref="E27" si="13">VLOOKUP(E25,$Q$7:$T$19,2, FALSE)*E26*(IF(D24="Captrate K Factor",VLOOKUP(E25,$Q$7:$T$19,3, FALSE),VLOOKUP(E25,$Q$7:$T$19,4, FALSE)))</f>
        <v>0</v>
      </c>
      <c r="F27" s="28">
        <f t="shared" ref="F27" si="14">VLOOKUP(F25,$Q$7:$T$19,2, FALSE)*F26*(IF(E24="Captrate K Factor",VLOOKUP(F25,$Q$7:$T$19,3, FALSE),VLOOKUP(F25,$Q$7:$T$19,4, FALSE)))</f>
        <v>0</v>
      </c>
      <c r="G27" s="28">
        <f t="shared" ref="G27" si="15">VLOOKUP(G25,$Q$7:$T$19,2, FALSE)*G26*(IF(F24="Captrate K Factor",VLOOKUP(G25,$Q$7:$T$19,3, FALSE),VLOOKUP(G25,$Q$7:$T$19,4, FALSE)))</f>
        <v>0</v>
      </c>
      <c r="H27" s="28">
        <f t="shared" ref="H27" si="16">VLOOKUP(H25,$Q$7:$T$19,2, FALSE)*H26*(IF(G24="Captrate K Factor",VLOOKUP(H25,$Q$7:$T$19,3, FALSE),VLOOKUP(H25,$Q$7:$T$19,4, FALSE)))</f>
        <v>0</v>
      </c>
      <c r="I27" s="28">
        <f t="shared" ref="I27" si="17">VLOOKUP(I25,$Q$7:$T$19,2, FALSE)*I26*(IF(H24="Captrate K Factor",VLOOKUP(I25,$Q$7:$T$19,3, FALSE),VLOOKUP(I25,$Q$7:$T$19,4, FALSE)))</f>
        <v>0</v>
      </c>
      <c r="J27" s="28">
        <f t="shared" ref="J27" si="18">VLOOKUP(J25,$Q$7:$T$19,2, FALSE)*J26*(IF(I24="Captrate K Factor",VLOOKUP(J25,$Q$7:$T$19,3, FALSE),VLOOKUP(J25,$Q$7:$T$19,4, FALSE)))</f>
        <v>0</v>
      </c>
      <c r="K27" s="28">
        <f t="shared" ref="K27" si="19">VLOOKUP(K25,$Q$7:$T$19,2, FALSE)*K26*(IF(J24="Captrate K Factor",VLOOKUP(K25,$Q$7:$T$19,3, FALSE),VLOOKUP(K25,$Q$7:$T$19,4, FALSE)))</f>
        <v>0</v>
      </c>
      <c r="L27" s="28">
        <f t="shared" ref="L27" si="20">VLOOKUP(L25,$Q$7:$T$19,2, FALSE)*L26*(IF(K24="Captrate K Factor",VLOOKUP(L25,$Q$7:$T$19,3, FALSE),VLOOKUP(L25,$Q$7:$T$19,4, FALSE)))</f>
        <v>0</v>
      </c>
      <c r="M27" s="82">
        <f>SUM(B27:L27)</f>
        <v>0</v>
      </c>
      <c r="N27" s="82" t="e">
        <f>M27/($D22+$E22/12)</f>
        <v>#DIV/0!</v>
      </c>
      <c r="R27" s="70"/>
    </row>
    <row r="28" spans="1:35" ht="16.95" customHeight="1" thickBot="1" x14ac:dyDescent="0.45"/>
    <row r="29" spans="1:35" ht="16.95" customHeight="1" thickBot="1" x14ac:dyDescent="0.45">
      <c r="A29" s="126" t="s">
        <v>34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</row>
    <row r="30" spans="1:35" ht="16.95" customHeight="1" thickBot="1" x14ac:dyDescent="0.45">
      <c r="A30" s="42" t="s">
        <v>30</v>
      </c>
      <c r="B30" s="43"/>
      <c r="C30" s="80" t="s">
        <v>33</v>
      </c>
      <c r="D30" s="93">
        <v>0</v>
      </c>
      <c r="E30" s="94">
        <v>0</v>
      </c>
      <c r="F30" s="44" t="s">
        <v>54</v>
      </c>
      <c r="G30" s="44"/>
      <c r="H30" s="44"/>
      <c r="I30" s="44"/>
      <c r="J30" s="44"/>
      <c r="K30" s="44"/>
      <c r="L30" s="44"/>
      <c r="M30" s="34"/>
      <c r="N30" s="34"/>
    </row>
    <row r="31" spans="1:35" ht="16.95" customHeight="1" thickBot="1" x14ac:dyDescent="0.45">
      <c r="A31" s="92" t="s">
        <v>135</v>
      </c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1"/>
      <c r="N31" s="72"/>
    </row>
    <row r="32" spans="1:35" ht="16.95" customHeight="1" thickBot="1" x14ac:dyDescent="0.45">
      <c r="A32" s="98" t="s">
        <v>126</v>
      </c>
      <c r="B32" s="97" t="s">
        <v>18</v>
      </c>
      <c r="C32" s="38" t="s">
        <v>19</v>
      </c>
      <c r="D32" s="38" t="s">
        <v>20</v>
      </c>
      <c r="E32" s="38" t="s">
        <v>21</v>
      </c>
      <c r="F32" s="38" t="s">
        <v>39</v>
      </c>
      <c r="G32" s="38" t="s">
        <v>22</v>
      </c>
      <c r="H32" s="38" t="s">
        <v>23</v>
      </c>
      <c r="I32" s="38" t="s">
        <v>24</v>
      </c>
      <c r="J32" s="38" t="s">
        <v>25</v>
      </c>
      <c r="K32" s="38" t="s">
        <v>26</v>
      </c>
      <c r="L32" s="38" t="s">
        <v>27</v>
      </c>
      <c r="M32" s="16" t="s">
        <v>17</v>
      </c>
      <c r="N32" s="81" t="s">
        <v>125</v>
      </c>
    </row>
    <row r="33" spans="1:14" ht="16.95" customHeight="1" x14ac:dyDescent="0.4">
      <c r="A33" s="39" t="s">
        <v>5</v>
      </c>
      <c r="B33" s="96" t="s">
        <v>28</v>
      </c>
      <c r="C33" s="96" t="s">
        <v>28</v>
      </c>
      <c r="D33" s="96" t="s">
        <v>28</v>
      </c>
      <c r="E33" s="96" t="s">
        <v>28</v>
      </c>
      <c r="F33" s="96" t="s">
        <v>28</v>
      </c>
      <c r="G33" s="96" t="s">
        <v>28</v>
      </c>
      <c r="H33" s="96" t="s">
        <v>28</v>
      </c>
      <c r="I33" s="96" t="s">
        <v>28</v>
      </c>
      <c r="J33" s="96" t="s">
        <v>28</v>
      </c>
      <c r="K33" s="96" t="s">
        <v>28</v>
      </c>
      <c r="L33" s="96" t="s">
        <v>28</v>
      </c>
      <c r="M33" s="5"/>
      <c r="N33" s="5"/>
    </row>
    <row r="34" spans="1:14" ht="16.95" customHeight="1" x14ac:dyDescent="0.4">
      <c r="A34" s="18" t="s">
        <v>7</v>
      </c>
      <c r="B34" s="95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6"/>
      <c r="N34" s="6"/>
    </row>
    <row r="35" spans="1:14" ht="16.95" customHeight="1" thickBot="1" x14ac:dyDescent="0.45">
      <c r="A35" s="19" t="s">
        <v>8</v>
      </c>
      <c r="B35" s="28">
        <f>VLOOKUP(B33,$Q$7:$T$19,2, FALSE)*B34*(IF($A32="Captrate K Factor",VLOOKUP(B33,$Q$7:$T$19,3, FALSE),VLOOKUP(B33,$Q$7:$T$19,4, FALSE)))</f>
        <v>0</v>
      </c>
      <c r="C35" s="28">
        <f t="shared" ref="C35" si="21">VLOOKUP(C33,$Q$7:$T$19,2, FALSE)*C34*(IF(B32="Captrate K Factor",VLOOKUP(C33,$Q$7:$T$19,3, FALSE),VLOOKUP(C33,$Q$7:$T$19,4, FALSE)))</f>
        <v>0</v>
      </c>
      <c r="D35" s="28">
        <f t="shared" ref="D35" si="22">VLOOKUP(D33,$Q$7:$T$19,2, FALSE)*D34*(IF(C32="Captrate K Factor",VLOOKUP(D33,$Q$7:$T$19,3, FALSE),VLOOKUP(D33,$Q$7:$T$19,4, FALSE)))</f>
        <v>0</v>
      </c>
      <c r="E35" s="28">
        <f t="shared" ref="E35" si="23">VLOOKUP(E33,$Q$7:$T$19,2, FALSE)*E34*(IF(D32="Captrate K Factor",VLOOKUP(E33,$Q$7:$T$19,3, FALSE),VLOOKUP(E33,$Q$7:$T$19,4, FALSE)))</f>
        <v>0</v>
      </c>
      <c r="F35" s="28">
        <f t="shared" ref="F35" si="24">VLOOKUP(F33,$Q$7:$T$19,2, FALSE)*F34*(IF(E32="Captrate K Factor",VLOOKUP(F33,$Q$7:$T$19,3, FALSE),VLOOKUP(F33,$Q$7:$T$19,4, FALSE)))</f>
        <v>0</v>
      </c>
      <c r="G35" s="28">
        <f t="shared" ref="G35" si="25">VLOOKUP(G33,$Q$7:$T$19,2, FALSE)*G34*(IF(F32="Captrate K Factor",VLOOKUP(G33,$Q$7:$T$19,3, FALSE),VLOOKUP(G33,$Q$7:$T$19,4, FALSE)))</f>
        <v>0</v>
      </c>
      <c r="H35" s="28">
        <f t="shared" ref="H35" si="26">VLOOKUP(H33,$Q$7:$T$19,2, FALSE)*H34*(IF(G32="Captrate K Factor",VLOOKUP(H33,$Q$7:$T$19,3, FALSE),VLOOKUP(H33,$Q$7:$T$19,4, FALSE)))</f>
        <v>0</v>
      </c>
      <c r="I35" s="28">
        <f t="shared" ref="I35" si="27">VLOOKUP(I33,$Q$7:$T$19,2, FALSE)*I34*(IF(H32="Captrate K Factor",VLOOKUP(I33,$Q$7:$T$19,3, FALSE),VLOOKUP(I33,$Q$7:$T$19,4, FALSE)))</f>
        <v>0</v>
      </c>
      <c r="J35" s="28">
        <f t="shared" ref="J35" si="28">VLOOKUP(J33,$Q$7:$T$19,2, FALSE)*J34*(IF(I32="Captrate K Factor",VLOOKUP(J33,$Q$7:$T$19,3, FALSE),VLOOKUP(J33,$Q$7:$T$19,4, FALSE)))</f>
        <v>0</v>
      </c>
      <c r="K35" s="28">
        <f t="shared" ref="K35" si="29">VLOOKUP(K33,$Q$7:$T$19,2, FALSE)*K34*(IF(J32="Captrate K Factor",VLOOKUP(K33,$Q$7:$T$19,3, FALSE),VLOOKUP(K33,$Q$7:$T$19,4, FALSE)))</f>
        <v>0</v>
      </c>
      <c r="L35" s="28">
        <f t="shared" ref="L35" si="30">VLOOKUP(L33,$Q$7:$T$19,2, FALSE)*L34*(IF(K32="Captrate K Factor",VLOOKUP(L33,$Q$7:$T$19,3, FALSE),VLOOKUP(L33,$Q$7:$T$19,4, FALSE)))</f>
        <v>0</v>
      </c>
      <c r="M35" s="82">
        <f>SUM(B35:L35)</f>
        <v>0</v>
      </c>
      <c r="N35" s="82" t="e">
        <f>M35/($D30+$E30/12)</f>
        <v>#DIV/0!</v>
      </c>
    </row>
    <row r="36" spans="1:14" ht="16.95" customHeight="1" x14ac:dyDescent="0.4"/>
    <row r="37" spans="1:14" ht="16.95" customHeight="1" x14ac:dyDescent="0.4">
      <c r="A37" s="27" t="s">
        <v>118</v>
      </c>
      <c r="B37" s="83">
        <f>SUM(M:M)</f>
        <v>0</v>
      </c>
      <c r="C37" s="27" t="s">
        <v>8</v>
      </c>
    </row>
    <row r="38" spans="1:14" ht="16.95" customHeight="1" x14ac:dyDescent="0.4"/>
    <row r="39" spans="1:14" ht="16.95" customHeight="1" x14ac:dyDescent="0.4"/>
    <row r="40" spans="1:14" ht="16.95" customHeight="1" x14ac:dyDescent="0.4"/>
    <row r="41" spans="1:14" ht="16.95" customHeight="1" x14ac:dyDescent="0.4"/>
    <row r="42" spans="1:14" ht="16.95" customHeight="1" x14ac:dyDescent="0.4"/>
    <row r="43" spans="1:14" ht="16.95" customHeight="1" x14ac:dyDescent="0.4"/>
    <row r="44" spans="1:14" ht="16.95" customHeight="1" x14ac:dyDescent="0.4"/>
    <row r="45" spans="1:14" ht="16.95" customHeight="1" x14ac:dyDescent="0.4"/>
    <row r="46" spans="1:14" ht="16.95" customHeight="1" x14ac:dyDescent="0.4"/>
    <row r="47" spans="1:14" ht="16.95" customHeight="1" x14ac:dyDescent="0.4"/>
    <row r="48" spans="1:14" ht="16.95" customHeight="1" x14ac:dyDescent="0.4"/>
    <row r="49" ht="16.95" customHeight="1" x14ac:dyDescent="0.4"/>
    <row r="50" ht="16.95" customHeight="1" x14ac:dyDescent="0.4"/>
    <row r="51" ht="16.95" customHeight="1" x14ac:dyDescent="0.4"/>
    <row r="52" ht="16.95" customHeight="1" x14ac:dyDescent="0.4"/>
    <row r="53" ht="16.95" customHeight="1" x14ac:dyDescent="0.4"/>
  </sheetData>
  <mergeCells count="10">
    <mergeCell ref="B31:M31"/>
    <mergeCell ref="P5:T5"/>
    <mergeCell ref="A1:M1"/>
    <mergeCell ref="B15:M15"/>
    <mergeCell ref="B23:M23"/>
    <mergeCell ref="A5:N5"/>
    <mergeCell ref="A13:N13"/>
    <mergeCell ref="A21:N21"/>
    <mergeCell ref="A29:N29"/>
    <mergeCell ref="P21:S22"/>
  </mergeCells>
  <phoneticPr fontId="0" type="noConversion"/>
  <dataValidations count="2">
    <dataValidation type="list" allowBlank="1" showInputMessage="1" showErrorMessage="1" sqref="A8 A24 A16 A32" xr:uid="{E1D660B3-3CC4-4DC7-A557-331B9D7D6356}">
      <formula1>$S$6:$T$6</formula1>
    </dataValidation>
    <dataValidation type="list" allowBlank="1" showInputMessage="1" showErrorMessage="1" sqref="B9:L9 B25:L25 B17:L17 B33:L33" xr:uid="{C9A8A252-7FE6-411E-9E53-48BD31F24C12}">
      <formula1>$Q$7:$Q$19</formula1>
    </dataValidation>
  </dataValidations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33"/>
  <sheetViews>
    <sheetView zoomScale="115" zoomScaleNormal="115" workbookViewId="0">
      <selection activeCell="D11" sqref="D11"/>
    </sheetView>
  </sheetViews>
  <sheetFormatPr defaultRowHeight="12.3" x14ac:dyDescent="0.4"/>
  <cols>
    <col min="1" max="1" width="19.6640625" bestFit="1" customWidth="1"/>
    <col min="2" max="3" width="10.6640625" bestFit="1" customWidth="1"/>
    <col min="4" max="10" width="11.0546875" bestFit="1" customWidth="1"/>
    <col min="11" max="17" width="12.0546875" bestFit="1" customWidth="1"/>
    <col min="20" max="20" width="8.83203125" customWidth="1"/>
    <col min="21" max="21" width="10.609375" customWidth="1"/>
    <col min="22" max="22" width="10" customWidth="1"/>
    <col min="23" max="25" width="9.0546875" customWidth="1"/>
    <col min="26" max="26" width="18.6640625" hidden="1" customWidth="1"/>
    <col min="27" max="27" width="2" hidden="1" customWidth="1"/>
    <col min="28" max="28" width="9.0546875" customWidth="1"/>
  </cols>
  <sheetData>
    <row r="1" spans="1:27" ht="17.399999999999999" x14ac:dyDescent="0.55000000000000004">
      <c r="A1" s="125" t="s">
        <v>128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27" x14ac:dyDescent="0.4">
      <c r="A2" s="27" t="s">
        <v>37</v>
      </c>
      <c r="B2" s="20"/>
      <c r="R2" s="70" t="s">
        <v>133</v>
      </c>
      <c r="S2" s="70"/>
    </row>
    <row r="3" spans="1:27" x14ac:dyDescent="0.4">
      <c r="A3" s="27" t="s">
        <v>38</v>
      </c>
      <c r="B3" s="20"/>
    </row>
    <row r="4" spans="1:27" ht="12.6" thickBot="1" x14ac:dyDescent="0.45">
      <c r="B4" s="1"/>
    </row>
    <row r="5" spans="1:27" ht="12.6" thickBot="1" x14ac:dyDescent="0.45">
      <c r="A5" s="126" t="s">
        <v>42</v>
      </c>
      <c r="B5" s="130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8"/>
      <c r="U5" s="122" t="s">
        <v>56</v>
      </c>
      <c r="V5" s="123"/>
      <c r="W5" s="123"/>
      <c r="X5" s="124"/>
      <c r="Z5" s="30" t="s">
        <v>57</v>
      </c>
      <c r="AA5" s="22"/>
    </row>
    <row r="6" spans="1:27" x14ac:dyDescent="0.4">
      <c r="A6" s="30" t="s">
        <v>40</v>
      </c>
      <c r="B6" s="102"/>
      <c r="C6" s="22" t="s">
        <v>41</v>
      </c>
      <c r="D6" s="20" t="s">
        <v>54</v>
      </c>
      <c r="S6" s="22"/>
      <c r="U6" s="31" t="s">
        <v>31</v>
      </c>
      <c r="V6" s="32" t="s">
        <v>55</v>
      </c>
      <c r="W6" s="32" t="s">
        <v>16</v>
      </c>
      <c r="X6" s="33" t="s">
        <v>9</v>
      </c>
      <c r="Z6" s="11" t="s">
        <v>58</v>
      </c>
      <c r="AA6" s="26"/>
    </row>
    <row r="7" spans="1:27" ht="12.6" thickBot="1" x14ac:dyDescent="0.45">
      <c r="A7" s="17" t="s">
        <v>53</v>
      </c>
      <c r="B7" s="102">
        <v>0</v>
      </c>
      <c r="C7" s="10" t="s">
        <v>41</v>
      </c>
      <c r="D7" s="29"/>
      <c r="S7" s="10"/>
      <c r="U7" s="12">
        <v>1</v>
      </c>
      <c r="V7" s="3">
        <v>0</v>
      </c>
      <c r="W7" s="3">
        <v>0</v>
      </c>
      <c r="X7" s="6">
        <v>0</v>
      </c>
      <c r="Z7" s="7" t="s">
        <v>12</v>
      </c>
      <c r="AA7" s="24">
        <v>6</v>
      </c>
    </row>
    <row r="8" spans="1:27" ht="12.6" thickBot="1" x14ac:dyDescent="0.45">
      <c r="A8" s="35" t="s">
        <v>52</v>
      </c>
      <c r="B8" s="102"/>
      <c r="C8" s="36"/>
      <c r="D8" s="29"/>
      <c r="S8" s="36"/>
      <c r="U8" s="12">
        <v>2</v>
      </c>
      <c r="V8" s="3">
        <v>6</v>
      </c>
      <c r="W8" s="3">
        <v>0.5</v>
      </c>
      <c r="X8" s="6">
        <v>0.88</v>
      </c>
      <c r="Z8" s="11" t="s">
        <v>59</v>
      </c>
      <c r="AA8" s="26"/>
    </row>
    <row r="9" spans="1:27" ht="12.6" thickBot="1" x14ac:dyDescent="0.45">
      <c r="A9" s="14"/>
      <c r="B9" s="40" t="s">
        <v>43</v>
      </c>
      <c r="C9" s="15" t="s">
        <v>44</v>
      </c>
      <c r="D9" s="15" t="s">
        <v>45</v>
      </c>
      <c r="E9" s="15" t="s">
        <v>46</v>
      </c>
      <c r="F9" s="15" t="s">
        <v>47</v>
      </c>
      <c r="G9" s="15" t="s">
        <v>48</v>
      </c>
      <c r="H9" s="15" t="s">
        <v>49</v>
      </c>
      <c r="I9" s="15" t="s">
        <v>50</v>
      </c>
      <c r="J9" s="15" t="s">
        <v>51</v>
      </c>
      <c r="K9" s="15" t="s">
        <v>111</v>
      </c>
      <c r="L9" s="15" t="s">
        <v>112</v>
      </c>
      <c r="M9" s="15" t="s">
        <v>113</v>
      </c>
      <c r="N9" s="15" t="s">
        <v>114</v>
      </c>
      <c r="O9" s="15" t="s">
        <v>115</v>
      </c>
      <c r="P9" s="15" t="s">
        <v>116</v>
      </c>
      <c r="Q9" s="15" t="s">
        <v>117</v>
      </c>
      <c r="R9" s="86" t="s">
        <v>8</v>
      </c>
      <c r="S9" s="84" t="s">
        <v>125</v>
      </c>
      <c r="U9" s="12">
        <v>3</v>
      </c>
      <c r="V9" s="3">
        <v>9</v>
      </c>
      <c r="W9" s="3">
        <v>0.75</v>
      </c>
      <c r="X9" s="6">
        <v>0.88</v>
      </c>
      <c r="Z9" s="7" t="s">
        <v>12</v>
      </c>
      <c r="AA9" s="24">
        <v>6</v>
      </c>
    </row>
    <row r="10" spans="1:27" ht="12.6" thickBot="1" x14ac:dyDescent="0.45">
      <c r="A10" s="19" t="s">
        <v>7</v>
      </c>
      <c r="B10" s="99"/>
      <c r="C10" s="100"/>
      <c r="D10" s="100"/>
      <c r="E10" s="100"/>
      <c r="F10" s="100"/>
      <c r="G10" s="101"/>
      <c r="H10" s="101"/>
      <c r="I10" s="101"/>
      <c r="J10" s="101"/>
      <c r="K10" s="100"/>
      <c r="L10" s="100"/>
      <c r="M10" s="101"/>
      <c r="N10" s="101"/>
      <c r="O10" s="101"/>
      <c r="P10" s="101"/>
      <c r="Q10" s="100"/>
      <c r="R10" s="87" t="e">
        <f>AVERAGE(B10:Q10)*(B6-2-B8*2)*VLOOKUP(B7,$V$7:$X$16,1)*VLOOKUP(B7,$V$7:$X$16,3)/144</f>
        <v>#DIV/0!</v>
      </c>
      <c r="S10" s="85" t="e">
        <f>R10/(B6/12)</f>
        <v>#DIV/0!</v>
      </c>
      <c r="U10" s="12">
        <v>4</v>
      </c>
      <c r="V10" s="3">
        <v>10</v>
      </c>
      <c r="W10" s="3">
        <v>0.83299999999999996</v>
      </c>
      <c r="X10" s="6">
        <v>0.88</v>
      </c>
      <c r="Z10" s="11" t="s">
        <v>60</v>
      </c>
      <c r="AA10" s="26"/>
    </row>
    <row r="11" spans="1:27" ht="12.6" thickBot="1" x14ac:dyDescent="0.45">
      <c r="U11" s="12">
        <v>5</v>
      </c>
      <c r="V11" s="3">
        <v>12</v>
      </c>
      <c r="W11" s="3">
        <v>1</v>
      </c>
      <c r="X11" s="6">
        <v>0.88</v>
      </c>
      <c r="Z11" s="7" t="s">
        <v>12</v>
      </c>
      <c r="AA11" s="24">
        <v>6</v>
      </c>
    </row>
    <row r="12" spans="1:27" ht="12.6" thickBot="1" x14ac:dyDescent="0.45">
      <c r="A12" s="126" t="s">
        <v>63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8"/>
      <c r="U12" s="12">
        <v>6</v>
      </c>
      <c r="V12" s="3">
        <v>14</v>
      </c>
      <c r="W12" s="3">
        <v>1.167</v>
      </c>
      <c r="X12" s="49">
        <v>0.95</v>
      </c>
      <c r="Z12" s="11" t="s">
        <v>61</v>
      </c>
      <c r="AA12" s="26"/>
    </row>
    <row r="13" spans="1:27" ht="12.6" thickBot="1" x14ac:dyDescent="0.45">
      <c r="A13" s="30" t="s">
        <v>40</v>
      </c>
      <c r="B13" s="102"/>
      <c r="C13" s="22" t="s">
        <v>41</v>
      </c>
      <c r="D13" s="20" t="s">
        <v>54</v>
      </c>
      <c r="R13" s="21"/>
      <c r="S13" s="22"/>
      <c r="U13" s="12">
        <v>7</v>
      </c>
      <c r="V13" s="3">
        <v>16</v>
      </c>
      <c r="W13" s="3">
        <v>1.333</v>
      </c>
      <c r="X13" s="49">
        <v>0.95</v>
      </c>
      <c r="Z13" s="7" t="s">
        <v>12</v>
      </c>
      <c r="AA13" s="24">
        <v>6</v>
      </c>
    </row>
    <row r="14" spans="1:27" x14ac:dyDescent="0.4">
      <c r="A14" s="17" t="s">
        <v>53</v>
      </c>
      <c r="B14" s="102">
        <v>0</v>
      </c>
      <c r="C14" s="10" t="s">
        <v>41</v>
      </c>
      <c r="D14" s="29"/>
      <c r="S14" s="10"/>
      <c r="U14" s="47">
        <v>8</v>
      </c>
      <c r="V14" s="48">
        <v>18</v>
      </c>
      <c r="W14" s="48">
        <v>1.5</v>
      </c>
      <c r="X14" s="49">
        <v>0.95</v>
      </c>
    </row>
    <row r="15" spans="1:27" ht="12.6" thickBot="1" x14ac:dyDescent="0.45">
      <c r="A15" s="35" t="s">
        <v>52</v>
      </c>
      <c r="B15" s="102"/>
      <c r="C15" s="36"/>
      <c r="D15" s="29"/>
      <c r="R15" s="46"/>
      <c r="S15" s="36"/>
      <c r="U15" s="47">
        <v>9</v>
      </c>
      <c r="V15" s="48">
        <v>20</v>
      </c>
      <c r="W15" s="48">
        <v>1.667</v>
      </c>
      <c r="X15" s="49">
        <v>0.95</v>
      </c>
    </row>
    <row r="16" spans="1:27" ht="12.6" thickBot="1" x14ac:dyDescent="0.45">
      <c r="A16" s="14"/>
      <c r="B16" s="40" t="s">
        <v>43</v>
      </c>
      <c r="C16" s="15" t="s">
        <v>44</v>
      </c>
      <c r="D16" s="15" t="s">
        <v>45</v>
      </c>
      <c r="E16" s="15" t="s">
        <v>46</v>
      </c>
      <c r="F16" s="15" t="s">
        <v>47</v>
      </c>
      <c r="G16" s="15" t="s">
        <v>48</v>
      </c>
      <c r="H16" s="15" t="s">
        <v>49</v>
      </c>
      <c r="I16" s="15" t="s">
        <v>50</v>
      </c>
      <c r="J16" s="15" t="s">
        <v>51</v>
      </c>
      <c r="K16" s="15" t="s">
        <v>111</v>
      </c>
      <c r="L16" s="15" t="s">
        <v>112</v>
      </c>
      <c r="M16" s="15" t="s">
        <v>113</v>
      </c>
      <c r="N16" s="15" t="s">
        <v>114</v>
      </c>
      <c r="O16" s="15" t="s">
        <v>115</v>
      </c>
      <c r="P16" s="15" t="s">
        <v>116</v>
      </c>
      <c r="Q16" s="15" t="s">
        <v>117</v>
      </c>
      <c r="R16" s="86" t="s">
        <v>8</v>
      </c>
      <c r="S16" s="84" t="s">
        <v>125</v>
      </c>
      <c r="U16" s="13">
        <v>10</v>
      </c>
      <c r="V16" s="8">
        <v>24</v>
      </c>
      <c r="W16" s="8">
        <v>2</v>
      </c>
      <c r="X16" s="9">
        <v>0.95</v>
      </c>
    </row>
    <row r="17" spans="1:24" ht="12.6" thickBot="1" x14ac:dyDescent="0.45">
      <c r="A17" s="19" t="s">
        <v>7</v>
      </c>
      <c r="B17" s="99">
        <v>0</v>
      </c>
      <c r="C17" s="100"/>
      <c r="D17" s="100"/>
      <c r="E17" s="100"/>
      <c r="F17" s="100"/>
      <c r="G17" s="101"/>
      <c r="H17" s="101"/>
      <c r="I17" s="101"/>
      <c r="J17" s="101"/>
      <c r="K17" s="100"/>
      <c r="L17" s="100"/>
      <c r="M17" s="101"/>
      <c r="N17" s="101"/>
      <c r="O17" s="101"/>
      <c r="P17" s="101"/>
      <c r="Q17" s="100"/>
      <c r="R17" s="87">
        <f>AVERAGE(B17:Q17)*(B13-2-B15*2)*VLOOKUP(B14,$V$7:$X$16,1)*VLOOKUP(B14,$V$7:$X$16,3)/144</f>
        <v>0</v>
      </c>
      <c r="S17" s="85" t="e">
        <f>R17/(B13/12)</f>
        <v>#DIV/0!</v>
      </c>
    </row>
    <row r="18" spans="1:24" ht="12.6" thickBot="1" x14ac:dyDescent="0.45">
      <c r="U18" s="129" t="s">
        <v>134</v>
      </c>
      <c r="V18" s="129"/>
      <c r="W18" s="129"/>
      <c r="X18" s="129"/>
    </row>
    <row r="19" spans="1:24" ht="12.6" thickBot="1" x14ac:dyDescent="0.45">
      <c r="A19" s="126" t="s">
        <v>64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8"/>
      <c r="U19" s="129"/>
      <c r="V19" s="129"/>
      <c r="W19" s="129"/>
      <c r="X19" s="129"/>
    </row>
    <row r="20" spans="1:24" x14ac:dyDescent="0.4">
      <c r="A20" s="30" t="s">
        <v>40</v>
      </c>
      <c r="B20" s="102"/>
      <c r="C20" s="22" t="s">
        <v>41</v>
      </c>
      <c r="D20" s="20" t="s">
        <v>54</v>
      </c>
      <c r="S20" s="22"/>
    </row>
    <row r="21" spans="1:24" x14ac:dyDescent="0.4">
      <c r="A21" s="17" t="s">
        <v>53</v>
      </c>
      <c r="B21" s="102">
        <v>0</v>
      </c>
      <c r="C21" s="10" t="s">
        <v>41</v>
      </c>
      <c r="D21" s="29"/>
      <c r="S21" s="10"/>
    </row>
    <row r="22" spans="1:24" ht="12.6" thickBot="1" x14ac:dyDescent="0.45">
      <c r="A22" s="35" t="s">
        <v>52</v>
      </c>
      <c r="B22" s="102"/>
      <c r="C22" s="36"/>
      <c r="D22" s="29"/>
      <c r="S22" s="36"/>
    </row>
    <row r="23" spans="1:24" x14ac:dyDescent="0.4">
      <c r="A23" s="14"/>
      <c r="B23" s="40" t="s">
        <v>43</v>
      </c>
      <c r="C23" s="15" t="s">
        <v>44</v>
      </c>
      <c r="D23" s="15" t="s">
        <v>45</v>
      </c>
      <c r="E23" s="15" t="s">
        <v>46</v>
      </c>
      <c r="F23" s="15" t="s">
        <v>47</v>
      </c>
      <c r="G23" s="15" t="s">
        <v>48</v>
      </c>
      <c r="H23" s="15" t="s">
        <v>49</v>
      </c>
      <c r="I23" s="15" t="s">
        <v>50</v>
      </c>
      <c r="J23" s="15" t="s">
        <v>51</v>
      </c>
      <c r="K23" s="15" t="s">
        <v>111</v>
      </c>
      <c r="L23" s="15" t="s">
        <v>112</v>
      </c>
      <c r="M23" s="15" t="s">
        <v>113</v>
      </c>
      <c r="N23" s="15" t="s">
        <v>114</v>
      </c>
      <c r="O23" s="15" t="s">
        <v>115</v>
      </c>
      <c r="P23" s="15" t="s">
        <v>116</v>
      </c>
      <c r="Q23" s="15" t="s">
        <v>117</v>
      </c>
      <c r="R23" s="86" t="s">
        <v>8</v>
      </c>
      <c r="S23" s="84" t="s">
        <v>125</v>
      </c>
    </row>
    <row r="24" spans="1:24" ht="12.6" thickBot="1" x14ac:dyDescent="0.45">
      <c r="A24" s="19" t="s">
        <v>7</v>
      </c>
      <c r="B24" s="99">
        <v>0</v>
      </c>
      <c r="C24" s="100"/>
      <c r="D24" s="100"/>
      <c r="E24" s="100"/>
      <c r="F24" s="100"/>
      <c r="G24" s="101"/>
      <c r="H24" s="101"/>
      <c r="I24" s="101"/>
      <c r="J24" s="101"/>
      <c r="K24" s="100"/>
      <c r="L24" s="100"/>
      <c r="M24" s="101"/>
      <c r="N24" s="101"/>
      <c r="O24" s="101"/>
      <c r="P24" s="101"/>
      <c r="Q24" s="100"/>
      <c r="R24" s="87">
        <f>AVERAGE(B24:Q24)*(B20-2-B22*2)*VLOOKUP(B21,$V$7:$X$16,1)*VLOOKUP(B21,$V$7:$X$16,3)/144</f>
        <v>0</v>
      </c>
      <c r="S24" s="85" t="e">
        <f>R24/(B20/12)</f>
        <v>#DIV/0!</v>
      </c>
    </row>
    <row r="25" spans="1:24" ht="12.6" thickBot="1" x14ac:dyDescent="0.45"/>
    <row r="26" spans="1:24" ht="12.6" thickBot="1" x14ac:dyDescent="0.45">
      <c r="A26" s="126" t="s">
        <v>65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8"/>
    </row>
    <row r="27" spans="1:24" x14ac:dyDescent="0.4">
      <c r="A27" s="30" t="s">
        <v>40</v>
      </c>
      <c r="B27" s="102"/>
      <c r="C27" s="22" t="s">
        <v>41</v>
      </c>
      <c r="D27" s="20" t="s">
        <v>54</v>
      </c>
      <c r="S27" s="22"/>
    </row>
    <row r="28" spans="1:24" x14ac:dyDescent="0.4">
      <c r="A28" s="17" t="s">
        <v>53</v>
      </c>
      <c r="B28" s="102">
        <v>0</v>
      </c>
      <c r="C28" s="10" t="s">
        <v>41</v>
      </c>
      <c r="D28" s="29"/>
      <c r="S28" s="10"/>
    </row>
    <row r="29" spans="1:24" ht="12.6" thickBot="1" x14ac:dyDescent="0.45">
      <c r="A29" s="35" t="s">
        <v>52</v>
      </c>
      <c r="B29" s="102"/>
      <c r="C29" s="36"/>
      <c r="D29" s="29"/>
      <c r="S29" s="36"/>
    </row>
    <row r="30" spans="1:24" x14ac:dyDescent="0.4">
      <c r="A30" s="14"/>
      <c r="B30" s="40" t="s">
        <v>43</v>
      </c>
      <c r="C30" s="15" t="s">
        <v>44</v>
      </c>
      <c r="D30" s="15" t="s">
        <v>45</v>
      </c>
      <c r="E30" s="15" t="s">
        <v>46</v>
      </c>
      <c r="F30" s="15" t="s">
        <v>47</v>
      </c>
      <c r="G30" s="15" t="s">
        <v>48</v>
      </c>
      <c r="H30" s="15" t="s">
        <v>49</v>
      </c>
      <c r="I30" s="15" t="s">
        <v>50</v>
      </c>
      <c r="J30" s="15" t="s">
        <v>51</v>
      </c>
      <c r="K30" s="15" t="s">
        <v>111</v>
      </c>
      <c r="L30" s="15" t="s">
        <v>112</v>
      </c>
      <c r="M30" s="15" t="s">
        <v>113</v>
      </c>
      <c r="N30" s="15" t="s">
        <v>114</v>
      </c>
      <c r="O30" s="15" t="s">
        <v>115</v>
      </c>
      <c r="P30" s="15" t="s">
        <v>116</v>
      </c>
      <c r="Q30" s="15" t="s">
        <v>117</v>
      </c>
      <c r="R30" s="86" t="s">
        <v>8</v>
      </c>
      <c r="S30" s="84" t="s">
        <v>125</v>
      </c>
    </row>
    <row r="31" spans="1:24" ht="12.6" thickBot="1" x14ac:dyDescent="0.45">
      <c r="A31" s="19" t="s">
        <v>7</v>
      </c>
      <c r="B31" s="99">
        <v>0</v>
      </c>
      <c r="C31" s="100"/>
      <c r="D31" s="100"/>
      <c r="E31" s="100"/>
      <c r="F31" s="100"/>
      <c r="G31" s="101"/>
      <c r="H31" s="101"/>
      <c r="I31" s="101"/>
      <c r="J31" s="101"/>
      <c r="K31" s="100"/>
      <c r="L31" s="100"/>
      <c r="M31" s="101"/>
      <c r="N31" s="101"/>
      <c r="O31" s="101"/>
      <c r="P31" s="101"/>
      <c r="Q31" s="100"/>
      <c r="R31" s="87">
        <f>AVERAGE(B31:Q31)*(B27-2-B29*2)*VLOOKUP(B28,$V$7:$X$16,1)*VLOOKUP(B28,$V$7:$X$16,3)/144</f>
        <v>0</v>
      </c>
      <c r="S31" s="85" t="e">
        <f>R31/(B27/12)</f>
        <v>#DIV/0!</v>
      </c>
    </row>
    <row r="33" spans="1:10" x14ac:dyDescent="0.4">
      <c r="A33" s="27" t="s">
        <v>62</v>
      </c>
      <c r="B33" s="83" t="e">
        <f>SUM(R:R)</f>
        <v>#DIV/0!</v>
      </c>
      <c r="C33" s="27" t="s">
        <v>8</v>
      </c>
      <c r="D33" s="27"/>
      <c r="E33" s="27"/>
      <c r="F33" s="27"/>
      <c r="G33" s="27"/>
      <c r="H33" s="27"/>
      <c r="I33" s="27"/>
      <c r="J33" s="27"/>
    </row>
  </sheetData>
  <mergeCells count="7">
    <mergeCell ref="A26:S26"/>
    <mergeCell ref="U5:X5"/>
    <mergeCell ref="A1:Q1"/>
    <mergeCell ref="U18:X19"/>
    <mergeCell ref="A5:S5"/>
    <mergeCell ref="A12:S12"/>
    <mergeCell ref="A19:S19"/>
  </mergeCells>
  <phoneticPr fontId="0" type="noConversion"/>
  <dataValidations count="1">
    <dataValidation type="list" allowBlank="1" showInputMessage="1" showErrorMessage="1" sqref="B7 B14 B21 B28" xr:uid="{0EC2CDF4-F2EA-4C1D-B571-798B788CDB4C}">
      <formula1>$V$7:$V$16</formula1>
    </dataValidation>
  </dataValidations>
  <pageMargins left="0.75" right="0.75" top="1" bottom="1" header="0.5" footer="0.5"/>
  <pageSetup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2A3C-32DB-40FF-9A8F-E60B9FF2355E}">
  <dimension ref="A1:S53"/>
  <sheetViews>
    <sheetView zoomScale="115" zoomScaleNormal="115" workbookViewId="0">
      <selection activeCell="C11" sqref="C11"/>
    </sheetView>
  </sheetViews>
  <sheetFormatPr defaultRowHeight="12.3" x14ac:dyDescent="0.4"/>
  <cols>
    <col min="1" max="1" width="20.6640625" bestFit="1" customWidth="1"/>
    <col min="2" max="2" width="10.6640625" style="1" customWidth="1"/>
    <col min="3" max="13" width="10.6640625" customWidth="1"/>
    <col min="14" max="14" width="10.609375" customWidth="1"/>
    <col min="15" max="15" width="8.83203125" customWidth="1"/>
    <col min="16" max="16" width="9.38671875" customWidth="1"/>
    <col min="17" max="17" width="9.0546875" customWidth="1"/>
    <col min="18" max="18" width="9.27734375" customWidth="1"/>
    <col min="19" max="19" width="8" customWidth="1"/>
    <col min="20" max="20" width="9.0546875" customWidth="1"/>
    <col min="21" max="21" width="8.83203125" customWidth="1"/>
  </cols>
  <sheetData>
    <row r="1" spans="1:19" ht="17.399999999999999" x14ac:dyDescent="0.55000000000000004">
      <c r="A1" s="125" t="s">
        <v>129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9" ht="16.95" customHeight="1" x14ac:dyDescent="0.4">
      <c r="A2" s="27" t="s">
        <v>37</v>
      </c>
      <c r="B2" s="20"/>
      <c r="N2" s="70" t="s">
        <v>84</v>
      </c>
    </row>
    <row r="3" spans="1:19" ht="16.95" customHeight="1" x14ac:dyDescent="0.4">
      <c r="A3" s="27" t="s">
        <v>38</v>
      </c>
      <c r="B3" s="20"/>
    </row>
    <row r="4" spans="1:19" ht="12.6" thickBot="1" x14ac:dyDescent="0.45"/>
    <row r="5" spans="1:19" ht="12.6" thickBot="1" x14ac:dyDescent="0.45">
      <c r="A5" s="134" t="s">
        <v>66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  <c r="P5" s="122" t="s">
        <v>6</v>
      </c>
      <c r="Q5" s="123"/>
      <c r="R5" s="123"/>
      <c r="S5" s="124"/>
    </row>
    <row r="6" spans="1:19" ht="12.6" thickBot="1" x14ac:dyDescent="0.45">
      <c r="A6" s="42" t="s">
        <v>30</v>
      </c>
      <c r="B6" s="43"/>
      <c r="C6" s="37" t="s">
        <v>54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4"/>
      <c r="P6" s="31" t="s">
        <v>31</v>
      </c>
      <c r="Q6" s="32" t="s">
        <v>5</v>
      </c>
      <c r="R6" s="32" t="s">
        <v>16</v>
      </c>
      <c r="S6" s="33" t="s">
        <v>9</v>
      </c>
    </row>
    <row r="7" spans="1:19" ht="12.6" thickBot="1" x14ac:dyDescent="0.45">
      <c r="A7" s="39"/>
      <c r="B7" s="103" t="s">
        <v>18</v>
      </c>
      <c r="C7" s="104" t="s">
        <v>19</v>
      </c>
      <c r="D7" s="104" t="s">
        <v>20</v>
      </c>
      <c r="E7" s="104" t="s">
        <v>21</v>
      </c>
      <c r="F7" s="104" t="s">
        <v>39</v>
      </c>
      <c r="G7" s="104" t="s">
        <v>22</v>
      </c>
      <c r="H7" s="104" t="s">
        <v>23</v>
      </c>
      <c r="I7" s="104" t="s">
        <v>24</v>
      </c>
      <c r="J7" s="104" t="s">
        <v>25</v>
      </c>
      <c r="K7" s="104" t="s">
        <v>26</v>
      </c>
      <c r="L7" s="104" t="s">
        <v>27</v>
      </c>
      <c r="M7" s="104" t="s">
        <v>70</v>
      </c>
      <c r="N7" s="41" t="s">
        <v>17</v>
      </c>
      <c r="P7" s="12">
        <v>1</v>
      </c>
      <c r="Q7" s="3" t="s">
        <v>28</v>
      </c>
      <c r="R7" s="3">
        <v>0</v>
      </c>
      <c r="S7" s="6">
        <v>0</v>
      </c>
    </row>
    <row r="8" spans="1:19" ht="12.6" thickBot="1" x14ac:dyDescent="0.45">
      <c r="A8" s="18" t="s">
        <v>5</v>
      </c>
      <c r="B8" s="111" t="s">
        <v>28</v>
      </c>
      <c r="C8" s="111" t="s">
        <v>28</v>
      </c>
      <c r="D8" s="111" t="s">
        <v>28</v>
      </c>
      <c r="E8" s="111" t="s">
        <v>28</v>
      </c>
      <c r="F8" s="111" t="s">
        <v>28</v>
      </c>
      <c r="G8" s="111" t="s">
        <v>28</v>
      </c>
      <c r="H8" s="111" t="s">
        <v>28</v>
      </c>
      <c r="I8" s="111" t="s">
        <v>28</v>
      </c>
      <c r="J8" s="111" t="s">
        <v>28</v>
      </c>
      <c r="K8" s="111" t="s">
        <v>28</v>
      </c>
      <c r="L8" s="111" t="s">
        <v>28</v>
      </c>
      <c r="M8" s="112" t="s">
        <v>28</v>
      </c>
      <c r="N8" s="105"/>
      <c r="P8" s="54">
        <v>2</v>
      </c>
      <c r="Q8" s="3" t="s">
        <v>71</v>
      </c>
      <c r="R8" s="3">
        <v>0.69</v>
      </c>
      <c r="S8" s="6">
        <v>1.35</v>
      </c>
    </row>
    <row r="9" spans="1:19" ht="16.95" customHeight="1" x14ac:dyDescent="0.4">
      <c r="A9" s="18" t="s">
        <v>7</v>
      </c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  <c r="N9" s="6"/>
      <c r="P9" s="54">
        <v>3</v>
      </c>
      <c r="Q9" s="3" t="s">
        <v>3</v>
      </c>
      <c r="R9" s="3">
        <v>0.97</v>
      </c>
      <c r="S9" s="6">
        <v>1.35</v>
      </c>
    </row>
    <row r="10" spans="1:19" ht="12.6" thickBot="1" x14ac:dyDescent="0.45">
      <c r="A10" s="19" t="s">
        <v>8</v>
      </c>
      <c r="B10" s="28">
        <f>VLOOKUP(B8,$Q$7:$S$17,2)*B9*VLOOKUP(B8,$Q$7:$S$17,3)</f>
        <v>0</v>
      </c>
      <c r="C10" s="28">
        <f t="shared" ref="C10:M10" si="0">VLOOKUP(C8,$Q$7:$S$17,2)*C9*VLOOKUP(C8,$Q$7:$S$17,3)</f>
        <v>0</v>
      </c>
      <c r="D10" s="28">
        <f t="shared" si="0"/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113">
        <f>SUM(B10:M10)</f>
        <v>0</v>
      </c>
      <c r="P10" s="54">
        <v>4</v>
      </c>
      <c r="Q10" s="3" t="s">
        <v>4</v>
      </c>
      <c r="R10" s="3">
        <v>1.25</v>
      </c>
      <c r="S10" s="6">
        <v>1.35</v>
      </c>
    </row>
    <row r="11" spans="1:19" ht="12.6" thickBot="1" x14ac:dyDescent="0.45">
      <c r="P11" s="54">
        <v>5</v>
      </c>
      <c r="Q11" s="3" t="s">
        <v>72</v>
      </c>
      <c r="R11" s="3">
        <v>1.52</v>
      </c>
      <c r="S11" s="6">
        <v>1.35</v>
      </c>
    </row>
    <row r="12" spans="1:19" ht="12.6" thickBot="1" x14ac:dyDescent="0.45">
      <c r="A12" s="131" t="s">
        <v>67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P12" s="54">
        <v>6</v>
      </c>
      <c r="Q12" s="3" t="s">
        <v>1</v>
      </c>
      <c r="R12" s="3">
        <v>1.36</v>
      </c>
      <c r="S12" s="6">
        <v>1.35</v>
      </c>
    </row>
    <row r="13" spans="1:19" ht="12.6" thickBot="1" x14ac:dyDescent="0.45">
      <c r="A13" s="42" t="s">
        <v>30</v>
      </c>
      <c r="B13" s="43"/>
      <c r="C13" s="37" t="s">
        <v>54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34"/>
      <c r="P13" s="54">
        <v>7</v>
      </c>
      <c r="Q13" s="3" t="s">
        <v>0</v>
      </c>
      <c r="R13" s="3">
        <v>1.75</v>
      </c>
      <c r="S13" s="6">
        <v>1.35</v>
      </c>
    </row>
    <row r="14" spans="1:19" ht="12.6" thickBot="1" x14ac:dyDescent="0.45">
      <c r="A14" s="14"/>
      <c r="B14" s="106" t="s">
        <v>18</v>
      </c>
      <c r="C14" s="107" t="s">
        <v>19</v>
      </c>
      <c r="D14" s="107" t="s">
        <v>20</v>
      </c>
      <c r="E14" s="107" t="s">
        <v>21</v>
      </c>
      <c r="F14" s="107" t="s">
        <v>39</v>
      </c>
      <c r="G14" s="107" t="s">
        <v>22</v>
      </c>
      <c r="H14" s="107" t="s">
        <v>23</v>
      </c>
      <c r="I14" s="107" t="s">
        <v>24</v>
      </c>
      <c r="J14" s="107" t="s">
        <v>25</v>
      </c>
      <c r="K14" s="107" t="s">
        <v>26</v>
      </c>
      <c r="L14" s="107" t="s">
        <v>27</v>
      </c>
      <c r="M14" s="104" t="s">
        <v>70</v>
      </c>
      <c r="N14" s="16" t="s">
        <v>17</v>
      </c>
      <c r="P14" s="54">
        <v>8</v>
      </c>
      <c r="Q14" s="3" t="s">
        <v>76</v>
      </c>
      <c r="R14" s="3">
        <v>2.2400000000000002</v>
      </c>
      <c r="S14" s="6">
        <v>1.35</v>
      </c>
    </row>
    <row r="15" spans="1:19" ht="12.6" thickBot="1" x14ac:dyDescent="0.45">
      <c r="A15" s="18" t="s">
        <v>5</v>
      </c>
      <c r="B15" s="111" t="s">
        <v>28</v>
      </c>
      <c r="C15" s="111" t="s">
        <v>28</v>
      </c>
      <c r="D15" s="111" t="s">
        <v>28</v>
      </c>
      <c r="E15" s="111" t="s">
        <v>28</v>
      </c>
      <c r="F15" s="111" t="s">
        <v>28</v>
      </c>
      <c r="G15" s="111" t="s">
        <v>28</v>
      </c>
      <c r="H15" s="111" t="s">
        <v>28</v>
      </c>
      <c r="I15" s="111" t="s">
        <v>28</v>
      </c>
      <c r="J15" s="111" t="s">
        <v>28</v>
      </c>
      <c r="K15" s="111" t="s">
        <v>28</v>
      </c>
      <c r="L15" s="111" t="s">
        <v>28</v>
      </c>
      <c r="M15" s="112" t="s">
        <v>28</v>
      </c>
      <c r="N15" s="105"/>
      <c r="P15" s="12">
        <v>9</v>
      </c>
      <c r="Q15" s="3" t="s">
        <v>2</v>
      </c>
      <c r="R15" s="3">
        <v>2.25</v>
      </c>
      <c r="S15" s="6">
        <v>1.35</v>
      </c>
    </row>
    <row r="16" spans="1:19" ht="16.95" customHeight="1" x14ac:dyDescent="0.4">
      <c r="A16" s="18" t="s">
        <v>7</v>
      </c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0"/>
      <c r="N16" s="6"/>
      <c r="P16" s="12">
        <v>10</v>
      </c>
      <c r="Q16" s="3" t="s">
        <v>77</v>
      </c>
      <c r="R16" s="3">
        <v>2.88</v>
      </c>
      <c r="S16" s="6">
        <v>1.35</v>
      </c>
    </row>
    <row r="17" spans="1:19" ht="12.6" thickBot="1" x14ac:dyDescent="0.45">
      <c r="A17" s="19" t="s">
        <v>8</v>
      </c>
      <c r="B17" s="28">
        <f t="shared" ref="B17:M17" si="1">VLOOKUP(B15,$Q$7:$S$17,2)*B16*VLOOKUP(B15,$Q$7:$S$17,3)</f>
        <v>0</v>
      </c>
      <c r="C17" s="28">
        <f t="shared" si="1"/>
        <v>0</v>
      </c>
      <c r="D17" s="28">
        <f t="shared" si="1"/>
        <v>0</v>
      </c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113">
        <f>SUM(B17:M17)</f>
        <v>0</v>
      </c>
      <c r="P17" s="13">
        <v>11</v>
      </c>
      <c r="Q17" s="8" t="s">
        <v>73</v>
      </c>
      <c r="R17" s="8">
        <v>3.36</v>
      </c>
      <c r="S17" s="6">
        <v>1.35</v>
      </c>
    </row>
    <row r="18" spans="1:19" ht="12.6" thickBot="1" x14ac:dyDescent="0.45"/>
    <row r="19" spans="1:19" ht="12.6" thickBot="1" x14ac:dyDescent="0.45">
      <c r="A19" s="131" t="s">
        <v>68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3"/>
      <c r="P19" s="129" t="s">
        <v>134</v>
      </c>
      <c r="Q19" s="129"/>
      <c r="R19" s="129"/>
      <c r="S19" s="129"/>
    </row>
    <row r="20" spans="1:19" ht="12.6" thickBot="1" x14ac:dyDescent="0.45">
      <c r="A20" s="42" t="s">
        <v>30</v>
      </c>
      <c r="B20" s="43"/>
      <c r="C20" s="37" t="s">
        <v>54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34"/>
      <c r="P20" s="129"/>
      <c r="Q20" s="129"/>
      <c r="R20" s="129"/>
      <c r="S20" s="129"/>
    </row>
    <row r="21" spans="1:19" ht="12.6" thickBot="1" x14ac:dyDescent="0.45">
      <c r="A21" s="14"/>
      <c r="B21" s="106" t="s">
        <v>18</v>
      </c>
      <c r="C21" s="107" t="s">
        <v>19</v>
      </c>
      <c r="D21" s="107" t="s">
        <v>20</v>
      </c>
      <c r="E21" s="107" t="s">
        <v>21</v>
      </c>
      <c r="F21" s="107" t="s">
        <v>39</v>
      </c>
      <c r="G21" s="107" t="s">
        <v>22</v>
      </c>
      <c r="H21" s="107" t="s">
        <v>23</v>
      </c>
      <c r="I21" s="107" t="s">
        <v>24</v>
      </c>
      <c r="J21" s="107" t="s">
        <v>25</v>
      </c>
      <c r="K21" s="107" t="s">
        <v>26</v>
      </c>
      <c r="L21" s="107" t="s">
        <v>27</v>
      </c>
      <c r="M21" s="104" t="s">
        <v>70</v>
      </c>
      <c r="N21" s="16" t="s">
        <v>17</v>
      </c>
    </row>
    <row r="22" spans="1:19" ht="12.6" thickBot="1" x14ac:dyDescent="0.45">
      <c r="A22" s="18" t="s">
        <v>5</v>
      </c>
      <c r="B22" s="111" t="s">
        <v>28</v>
      </c>
      <c r="C22" s="111" t="s">
        <v>28</v>
      </c>
      <c r="D22" s="111" t="s">
        <v>28</v>
      </c>
      <c r="E22" s="111" t="s">
        <v>28</v>
      </c>
      <c r="F22" s="111" t="s">
        <v>28</v>
      </c>
      <c r="G22" s="111" t="s">
        <v>28</v>
      </c>
      <c r="H22" s="111" t="s">
        <v>28</v>
      </c>
      <c r="I22" s="111" t="s">
        <v>28</v>
      </c>
      <c r="J22" s="111" t="s">
        <v>28</v>
      </c>
      <c r="K22" s="111" t="s">
        <v>28</v>
      </c>
      <c r="L22" s="111" t="s">
        <v>28</v>
      </c>
      <c r="M22" s="112" t="s">
        <v>28</v>
      </c>
      <c r="N22" s="105"/>
    </row>
    <row r="23" spans="1:19" ht="16.95" customHeight="1" x14ac:dyDescent="0.4">
      <c r="A23" s="18" t="s">
        <v>7</v>
      </c>
      <c r="B23" s="108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10"/>
      <c r="N23" s="6"/>
    </row>
    <row r="24" spans="1:19" ht="12.6" thickBot="1" x14ac:dyDescent="0.45">
      <c r="A24" s="19" t="s">
        <v>8</v>
      </c>
      <c r="B24" s="28">
        <f t="shared" ref="B24:M24" si="2">VLOOKUP(B22,$Q$7:$S$17,2)*B23*VLOOKUP(B22,$Q$7:$S$17,3)</f>
        <v>0</v>
      </c>
      <c r="C24" s="28">
        <f t="shared" si="2"/>
        <v>0</v>
      </c>
      <c r="D24" s="28">
        <f t="shared" si="2"/>
        <v>0</v>
      </c>
      <c r="E24" s="28">
        <f t="shared" si="2"/>
        <v>0</v>
      </c>
      <c r="F24" s="28">
        <f t="shared" si="2"/>
        <v>0</v>
      </c>
      <c r="G24" s="28">
        <f t="shared" si="2"/>
        <v>0</v>
      </c>
      <c r="H24" s="28">
        <f t="shared" si="2"/>
        <v>0</v>
      </c>
      <c r="I24" s="28">
        <f t="shared" si="2"/>
        <v>0</v>
      </c>
      <c r="J24" s="28">
        <f t="shared" si="2"/>
        <v>0</v>
      </c>
      <c r="K24" s="28">
        <f t="shared" si="2"/>
        <v>0</v>
      </c>
      <c r="L24" s="28">
        <f>VLOOKUP(L22,$Q$7:$S$17,2)*L23*VLOOKUP(L22,$Q$7:$S$17,3)</f>
        <v>0</v>
      </c>
      <c r="M24" s="28">
        <f t="shared" si="2"/>
        <v>0</v>
      </c>
      <c r="N24" s="113">
        <f>SUM(B24:M24)</f>
        <v>0</v>
      </c>
    </row>
    <row r="25" spans="1:19" ht="12.6" thickBot="1" x14ac:dyDescent="0.45"/>
    <row r="26" spans="1:19" ht="12.6" thickBot="1" x14ac:dyDescent="0.45">
      <c r="A26" s="131" t="s">
        <v>69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3"/>
    </row>
    <row r="27" spans="1:19" ht="12.6" thickBot="1" x14ac:dyDescent="0.45">
      <c r="A27" s="42" t="s">
        <v>30</v>
      </c>
      <c r="B27" s="43"/>
      <c r="C27" s="37" t="s">
        <v>54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34"/>
    </row>
    <row r="28" spans="1:19" ht="12.6" thickBot="1" x14ac:dyDescent="0.45">
      <c r="A28" s="14"/>
      <c r="B28" s="106" t="s">
        <v>18</v>
      </c>
      <c r="C28" s="107" t="s">
        <v>19</v>
      </c>
      <c r="D28" s="107" t="s">
        <v>20</v>
      </c>
      <c r="E28" s="107" t="s">
        <v>21</v>
      </c>
      <c r="F28" s="107" t="s">
        <v>39</v>
      </c>
      <c r="G28" s="107" t="s">
        <v>22</v>
      </c>
      <c r="H28" s="107" t="s">
        <v>23</v>
      </c>
      <c r="I28" s="107" t="s">
        <v>24</v>
      </c>
      <c r="J28" s="107" t="s">
        <v>25</v>
      </c>
      <c r="K28" s="107" t="s">
        <v>26</v>
      </c>
      <c r="L28" s="107" t="s">
        <v>27</v>
      </c>
      <c r="M28" s="104" t="s">
        <v>70</v>
      </c>
      <c r="N28" s="16" t="s">
        <v>17</v>
      </c>
    </row>
    <row r="29" spans="1:19" ht="12.6" thickBot="1" x14ac:dyDescent="0.45">
      <c r="A29" s="18" t="s">
        <v>5</v>
      </c>
      <c r="B29" s="111" t="s">
        <v>28</v>
      </c>
      <c r="C29" s="111" t="s">
        <v>28</v>
      </c>
      <c r="D29" s="111" t="s">
        <v>28</v>
      </c>
      <c r="E29" s="111" t="s">
        <v>28</v>
      </c>
      <c r="F29" s="111" t="s">
        <v>28</v>
      </c>
      <c r="G29" s="111" t="s">
        <v>28</v>
      </c>
      <c r="H29" s="111" t="s">
        <v>28</v>
      </c>
      <c r="I29" s="111" t="s">
        <v>28</v>
      </c>
      <c r="J29" s="111" t="s">
        <v>28</v>
      </c>
      <c r="K29" s="111" t="s">
        <v>28</v>
      </c>
      <c r="L29" s="111" t="s">
        <v>28</v>
      </c>
      <c r="M29" s="112" t="s">
        <v>28</v>
      </c>
      <c r="N29" s="105"/>
    </row>
    <row r="30" spans="1:19" ht="16.95" customHeight="1" x14ac:dyDescent="0.4">
      <c r="A30" s="18" t="s">
        <v>7</v>
      </c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10"/>
      <c r="N30" s="6"/>
    </row>
    <row r="31" spans="1:19" ht="12.6" thickBot="1" x14ac:dyDescent="0.45">
      <c r="A31" s="19" t="s">
        <v>8</v>
      </c>
      <c r="B31" s="28">
        <f t="shared" ref="B31:M31" si="3">VLOOKUP(B29,$Q$7:$S$17,2)*B30*VLOOKUP(B29,$Q$7:$S$17,3)</f>
        <v>0</v>
      </c>
      <c r="C31" s="28">
        <f t="shared" si="3"/>
        <v>0</v>
      </c>
      <c r="D31" s="28">
        <f t="shared" si="3"/>
        <v>0</v>
      </c>
      <c r="E31" s="28">
        <f t="shared" si="3"/>
        <v>0</v>
      </c>
      <c r="F31" s="28">
        <f t="shared" si="3"/>
        <v>0</v>
      </c>
      <c r="G31" s="28">
        <f t="shared" si="3"/>
        <v>0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113">
        <f>SUM(B31:M31)</f>
        <v>0</v>
      </c>
    </row>
    <row r="32" spans="1:19" ht="16.95" customHeight="1" x14ac:dyDescent="0.4"/>
    <row r="33" spans="1:3" ht="16.95" customHeight="1" x14ac:dyDescent="0.4">
      <c r="A33" s="27" t="s">
        <v>62</v>
      </c>
      <c r="B33" s="83">
        <f>SUM(N:N)</f>
        <v>0</v>
      </c>
      <c r="C33" s="27" t="s">
        <v>8</v>
      </c>
    </row>
    <row r="34" spans="1:3" ht="16.95" customHeight="1" x14ac:dyDescent="0.4"/>
    <row r="35" spans="1:3" ht="16.95" customHeight="1" x14ac:dyDescent="0.4"/>
    <row r="36" spans="1:3" ht="16.95" customHeight="1" x14ac:dyDescent="0.4"/>
    <row r="37" spans="1:3" ht="16.95" customHeight="1" x14ac:dyDescent="0.4"/>
    <row r="38" spans="1:3" ht="16.95" customHeight="1" x14ac:dyDescent="0.4"/>
    <row r="39" spans="1:3" ht="16.95" customHeight="1" x14ac:dyDescent="0.4"/>
    <row r="40" spans="1:3" ht="16.95" customHeight="1" x14ac:dyDescent="0.4"/>
    <row r="41" spans="1:3" ht="16.95" customHeight="1" x14ac:dyDescent="0.4"/>
    <row r="42" spans="1:3" ht="16.95" customHeight="1" x14ac:dyDescent="0.4"/>
    <row r="43" spans="1:3" ht="16.95" customHeight="1" x14ac:dyDescent="0.4"/>
    <row r="44" spans="1:3" ht="16.95" customHeight="1" x14ac:dyDescent="0.4"/>
    <row r="45" spans="1:3" ht="16.95" customHeight="1" x14ac:dyDescent="0.4"/>
    <row r="46" spans="1:3" ht="16.95" customHeight="1" x14ac:dyDescent="0.4"/>
    <row r="47" spans="1:3" ht="16.95" customHeight="1" x14ac:dyDescent="0.4"/>
    <row r="48" spans="1:3" ht="16.95" customHeight="1" x14ac:dyDescent="0.4"/>
    <row r="49" ht="16.95" customHeight="1" x14ac:dyDescent="0.4"/>
    <row r="50" ht="16.95" customHeight="1" x14ac:dyDescent="0.4"/>
    <row r="51" ht="16.95" customHeight="1" x14ac:dyDescent="0.4"/>
    <row r="52" ht="16.95" customHeight="1" x14ac:dyDescent="0.4"/>
    <row r="53" ht="16.95" customHeight="1" x14ac:dyDescent="0.4"/>
  </sheetData>
  <mergeCells count="7">
    <mergeCell ref="A26:N26"/>
    <mergeCell ref="A1:N1"/>
    <mergeCell ref="A5:N5"/>
    <mergeCell ref="P5:S5"/>
    <mergeCell ref="A12:N12"/>
    <mergeCell ref="A19:N19"/>
    <mergeCell ref="P19:S20"/>
  </mergeCells>
  <dataValidations count="1">
    <dataValidation type="list" allowBlank="1" showInputMessage="1" showErrorMessage="1" sqref="B8:M8 B15:M15 B22:M22 B29:M29" xr:uid="{CA748A17-F7AA-43A7-928D-864E804CA71D}">
      <formula1>$Q$7:$Q$17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B10D-63BA-42D6-AD44-932E85455C1B}">
  <dimension ref="A1:AN53"/>
  <sheetViews>
    <sheetView workbookViewId="0">
      <selection activeCell="F11" sqref="F11"/>
    </sheetView>
  </sheetViews>
  <sheetFormatPr defaultRowHeight="12.3" x14ac:dyDescent="0.4"/>
  <cols>
    <col min="1" max="1" width="20.6640625" bestFit="1" customWidth="1"/>
    <col min="2" max="2" width="4.27734375" style="1" customWidth="1"/>
    <col min="3" max="34" width="4.27734375" customWidth="1"/>
    <col min="35" max="35" width="10.6640625" customWidth="1"/>
    <col min="36" max="36" width="8.83203125" customWidth="1"/>
    <col min="37" max="37" width="9.38671875" customWidth="1"/>
    <col min="38" max="38" width="9.0546875" customWidth="1"/>
    <col min="39" max="39" width="9.27734375" customWidth="1"/>
    <col min="40" max="40" width="8" customWidth="1"/>
    <col min="41" max="41" width="9.0546875" customWidth="1"/>
  </cols>
  <sheetData>
    <row r="1" spans="1:40" ht="17.399999999999999" x14ac:dyDescent="0.55000000000000004">
      <c r="A1" s="125" t="s">
        <v>130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40" ht="16.95" customHeight="1" x14ac:dyDescent="0.4">
      <c r="A2" s="27" t="s">
        <v>37</v>
      </c>
      <c r="B2" s="20"/>
      <c r="N2" t="s">
        <v>103</v>
      </c>
      <c r="AI2" s="70" t="s">
        <v>102</v>
      </c>
    </row>
    <row r="3" spans="1:40" ht="16.95" customHeight="1" x14ac:dyDescent="0.4">
      <c r="A3" s="27" t="s">
        <v>38</v>
      </c>
      <c r="B3" s="20"/>
    </row>
    <row r="4" spans="1:40" ht="12.6" thickBot="1" x14ac:dyDescent="0.45"/>
    <row r="5" spans="1:40" ht="12.6" thickBot="1" x14ac:dyDescent="0.45">
      <c r="A5" s="134" t="s">
        <v>29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  <c r="AK5" s="122" t="s">
        <v>6</v>
      </c>
      <c r="AL5" s="123"/>
      <c r="AM5" s="123"/>
      <c r="AN5" s="124"/>
    </row>
    <row r="6" spans="1:40" ht="12.6" thickBot="1" x14ac:dyDescent="0.45">
      <c r="A6" s="42" t="s">
        <v>30</v>
      </c>
      <c r="B6" s="51"/>
      <c r="C6" s="52" t="s">
        <v>33</v>
      </c>
      <c r="D6" s="53"/>
      <c r="E6" s="21" t="s">
        <v>54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  <c r="AK6" s="31" t="s">
        <v>31</v>
      </c>
      <c r="AL6" s="32" t="s">
        <v>5</v>
      </c>
      <c r="AM6" s="32" t="s">
        <v>16</v>
      </c>
      <c r="AN6" s="33" t="s">
        <v>9</v>
      </c>
    </row>
    <row r="7" spans="1:40" ht="16.95" customHeight="1" x14ac:dyDescent="0.4">
      <c r="A7" s="39"/>
      <c r="B7" s="143" t="s">
        <v>18</v>
      </c>
      <c r="C7" s="144"/>
      <c r="D7" s="145"/>
      <c r="E7" s="143" t="s">
        <v>19</v>
      </c>
      <c r="F7" s="144"/>
      <c r="G7" s="145"/>
      <c r="H7" s="143" t="s">
        <v>20</v>
      </c>
      <c r="I7" s="144"/>
      <c r="J7" s="145"/>
      <c r="K7" s="143" t="s">
        <v>21</v>
      </c>
      <c r="L7" s="144"/>
      <c r="M7" s="145"/>
      <c r="N7" s="143" t="s">
        <v>39</v>
      </c>
      <c r="O7" s="144"/>
      <c r="P7" s="145"/>
      <c r="Q7" s="143" t="s">
        <v>22</v>
      </c>
      <c r="R7" s="144"/>
      <c r="S7" s="145"/>
      <c r="T7" s="143" t="s">
        <v>23</v>
      </c>
      <c r="U7" s="144"/>
      <c r="V7" s="145"/>
      <c r="W7" s="143" t="s">
        <v>24</v>
      </c>
      <c r="X7" s="144"/>
      <c r="Y7" s="145"/>
      <c r="Z7" s="143" t="s">
        <v>25</v>
      </c>
      <c r="AA7" s="144"/>
      <c r="AB7" s="145"/>
      <c r="AC7" s="143" t="s">
        <v>26</v>
      </c>
      <c r="AD7" s="144"/>
      <c r="AE7" s="145"/>
      <c r="AF7" s="143" t="s">
        <v>27</v>
      </c>
      <c r="AG7" s="144"/>
      <c r="AH7" s="145"/>
      <c r="AI7" s="16" t="s">
        <v>17</v>
      </c>
      <c r="AK7" s="12">
        <v>1</v>
      </c>
      <c r="AL7" s="3" t="s">
        <v>28</v>
      </c>
      <c r="AM7" s="3">
        <v>0</v>
      </c>
      <c r="AN7" s="6">
        <v>0</v>
      </c>
    </row>
    <row r="8" spans="1:40" ht="16.95" customHeight="1" x14ac:dyDescent="0.4">
      <c r="A8" s="18" t="s">
        <v>5</v>
      </c>
      <c r="B8" s="140" t="s">
        <v>28</v>
      </c>
      <c r="C8" s="141"/>
      <c r="D8" s="142"/>
      <c r="E8" s="140" t="s">
        <v>28</v>
      </c>
      <c r="F8" s="141"/>
      <c r="G8" s="142"/>
      <c r="H8" s="140" t="s">
        <v>28</v>
      </c>
      <c r="I8" s="141"/>
      <c r="J8" s="142"/>
      <c r="K8" s="140" t="s">
        <v>28</v>
      </c>
      <c r="L8" s="141"/>
      <c r="M8" s="142"/>
      <c r="N8" s="140" t="s">
        <v>28</v>
      </c>
      <c r="O8" s="141"/>
      <c r="P8" s="142"/>
      <c r="Q8" s="140" t="s">
        <v>28</v>
      </c>
      <c r="R8" s="141"/>
      <c r="S8" s="142"/>
      <c r="T8" s="140" t="s">
        <v>28</v>
      </c>
      <c r="U8" s="141"/>
      <c r="V8" s="142"/>
      <c r="W8" s="140" t="s">
        <v>28</v>
      </c>
      <c r="X8" s="141"/>
      <c r="Y8" s="142"/>
      <c r="Z8" s="140" t="s">
        <v>28</v>
      </c>
      <c r="AA8" s="141"/>
      <c r="AB8" s="142"/>
      <c r="AC8" s="140" t="s">
        <v>28</v>
      </c>
      <c r="AD8" s="141"/>
      <c r="AE8" s="142"/>
      <c r="AF8" s="140" t="s">
        <v>28</v>
      </c>
      <c r="AG8" s="141"/>
      <c r="AH8" s="142"/>
      <c r="AI8" s="5"/>
      <c r="AK8" s="12">
        <v>2</v>
      </c>
      <c r="AL8" s="3" t="s">
        <v>74</v>
      </c>
      <c r="AM8" s="3">
        <v>0.2402</v>
      </c>
      <c r="AN8" s="6">
        <v>1</v>
      </c>
    </row>
    <row r="9" spans="1:40" ht="12.6" thickBot="1" x14ac:dyDescent="0.45">
      <c r="A9" s="18" t="s">
        <v>7</v>
      </c>
      <c r="B9" s="95">
        <v>0</v>
      </c>
      <c r="C9" s="102">
        <v>0</v>
      </c>
      <c r="D9" s="114">
        <v>0</v>
      </c>
      <c r="E9" s="95">
        <v>0</v>
      </c>
      <c r="F9" s="102">
        <v>0</v>
      </c>
      <c r="G9" s="114">
        <v>0</v>
      </c>
      <c r="H9" s="95">
        <v>0</v>
      </c>
      <c r="I9" s="102">
        <v>0</v>
      </c>
      <c r="J9" s="114">
        <v>0</v>
      </c>
      <c r="K9" s="95">
        <v>0</v>
      </c>
      <c r="L9" s="102">
        <v>0</v>
      </c>
      <c r="M9" s="114">
        <v>0</v>
      </c>
      <c r="N9" s="95">
        <v>0</v>
      </c>
      <c r="O9" s="102">
        <v>0</v>
      </c>
      <c r="P9" s="114">
        <v>0</v>
      </c>
      <c r="Q9" s="95">
        <v>0</v>
      </c>
      <c r="R9" s="102">
        <v>0</v>
      </c>
      <c r="S9" s="114">
        <v>0</v>
      </c>
      <c r="T9" s="95">
        <v>0</v>
      </c>
      <c r="U9" s="102">
        <v>0</v>
      </c>
      <c r="V9" s="114">
        <v>0</v>
      </c>
      <c r="W9" s="95">
        <v>0</v>
      </c>
      <c r="X9" s="102">
        <v>0</v>
      </c>
      <c r="Y9" s="114">
        <v>0</v>
      </c>
      <c r="Z9" s="95">
        <v>0</v>
      </c>
      <c r="AA9" s="102">
        <v>0</v>
      </c>
      <c r="AB9" s="114">
        <v>0</v>
      </c>
      <c r="AC9" s="95">
        <v>0</v>
      </c>
      <c r="AD9" s="102">
        <v>0</v>
      </c>
      <c r="AE9" s="114">
        <v>0</v>
      </c>
      <c r="AF9" s="95">
        <v>0</v>
      </c>
      <c r="AG9" s="102">
        <v>0</v>
      </c>
      <c r="AH9" s="114">
        <v>0</v>
      </c>
      <c r="AI9" s="6"/>
      <c r="AK9" s="13">
        <v>3</v>
      </c>
      <c r="AL9" s="8" t="s">
        <v>75</v>
      </c>
      <c r="AM9" s="8">
        <v>0.30270000000000002</v>
      </c>
      <c r="AN9" s="9">
        <v>1</v>
      </c>
    </row>
    <row r="10" spans="1:40" ht="12.6" thickBot="1" x14ac:dyDescent="0.45">
      <c r="A10" s="19" t="s">
        <v>8</v>
      </c>
      <c r="B10" s="137">
        <f>AVERAGE(B9:D9)*VLOOKUP(B8,$AL$7:$AN$9,2, FALSE)*VLOOKUP(B8,$AL$7:$AN$9,3, FALSE)</f>
        <v>0</v>
      </c>
      <c r="C10" s="138"/>
      <c r="D10" s="139"/>
      <c r="E10" s="137">
        <f t="shared" ref="E10" si="0">AVERAGE(E9:G9)*VLOOKUP(E8,$AL$7:$AN$9,2, FALSE)*VLOOKUP(E8,$AL$7:$AN$9,3, FALSE)</f>
        <v>0</v>
      </c>
      <c r="F10" s="138"/>
      <c r="G10" s="139"/>
      <c r="H10" s="137">
        <f t="shared" ref="H10" si="1">AVERAGE(H9:J9)*VLOOKUP(H8,$AL$7:$AN$9,2, FALSE)*VLOOKUP(H8,$AL$7:$AN$9,3, FALSE)</f>
        <v>0</v>
      </c>
      <c r="I10" s="138"/>
      <c r="J10" s="139"/>
      <c r="K10" s="137">
        <f t="shared" ref="K10" si="2">AVERAGE(K9:M9)*VLOOKUP(K8,$AL$7:$AN$9,2, FALSE)*VLOOKUP(K8,$AL$7:$AN$9,3, FALSE)</f>
        <v>0</v>
      </c>
      <c r="L10" s="138"/>
      <c r="M10" s="139"/>
      <c r="N10" s="137">
        <f t="shared" ref="N10" si="3">AVERAGE(N9:P9)*VLOOKUP(N8,$AL$7:$AN$9,2, FALSE)*VLOOKUP(N8,$AL$7:$AN$9,3, FALSE)</f>
        <v>0</v>
      </c>
      <c r="O10" s="138"/>
      <c r="P10" s="139"/>
      <c r="Q10" s="137">
        <f t="shared" ref="Q10" si="4">AVERAGE(Q9:S9)*VLOOKUP(Q8,$AL$7:$AN$9,2, FALSE)*VLOOKUP(Q8,$AL$7:$AN$9,3, FALSE)</f>
        <v>0</v>
      </c>
      <c r="R10" s="138"/>
      <c r="S10" s="139"/>
      <c r="T10" s="137">
        <f t="shared" ref="T10" si="5">AVERAGE(T9:V9)*VLOOKUP(T8,$AL$7:$AN$9,2, FALSE)*VLOOKUP(T8,$AL$7:$AN$9,3, FALSE)</f>
        <v>0</v>
      </c>
      <c r="U10" s="138"/>
      <c r="V10" s="139"/>
      <c r="W10" s="137">
        <f t="shared" ref="W10" si="6">AVERAGE(W9:Y9)*VLOOKUP(W8,$AL$7:$AN$9,2, FALSE)*VLOOKUP(W8,$AL$7:$AN$9,3, FALSE)</f>
        <v>0</v>
      </c>
      <c r="X10" s="138"/>
      <c r="Y10" s="139"/>
      <c r="Z10" s="137">
        <f t="shared" ref="Z10" si="7">AVERAGE(Z9:AB9)*VLOOKUP(Z8,$AL$7:$AN$9,2, FALSE)*VLOOKUP(Z8,$AL$7:$AN$9,3, FALSE)</f>
        <v>0</v>
      </c>
      <c r="AA10" s="138"/>
      <c r="AB10" s="139"/>
      <c r="AC10" s="137">
        <f t="shared" ref="AC10" si="8">AVERAGE(AC9:AE9)*VLOOKUP(AC8,$AL$7:$AN$9,2, FALSE)*VLOOKUP(AC8,$AL$7:$AN$9,3, FALSE)</f>
        <v>0</v>
      </c>
      <c r="AD10" s="138"/>
      <c r="AE10" s="139"/>
      <c r="AF10" s="137">
        <f t="shared" ref="AF10" si="9">AVERAGE(AF9:AH9)*VLOOKUP(AF8,$AL$7:$AN$9,2, FALSE)*VLOOKUP(AF8,$AL$7:$AN$9,3, FALSE)</f>
        <v>0</v>
      </c>
      <c r="AG10" s="138"/>
      <c r="AH10" s="139"/>
      <c r="AI10" s="113">
        <f>SUM(B10:AH10)</f>
        <v>0</v>
      </c>
    </row>
    <row r="11" spans="1:40" ht="12.6" thickBot="1" x14ac:dyDescent="0.45"/>
    <row r="12" spans="1:40" ht="12.6" thickBot="1" x14ac:dyDescent="0.45">
      <c r="A12" s="131" t="s">
        <v>36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L12" t="s">
        <v>80</v>
      </c>
    </row>
    <row r="13" spans="1:40" ht="12.6" thickBot="1" x14ac:dyDescent="0.45">
      <c r="A13" s="42" t="s">
        <v>30</v>
      </c>
      <c r="B13" s="43"/>
      <c r="C13" s="37" t="s">
        <v>33</v>
      </c>
      <c r="D13" s="45"/>
      <c r="E13" s="44" t="s">
        <v>54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34"/>
    </row>
    <row r="14" spans="1:40" ht="16.95" customHeight="1" x14ac:dyDescent="0.4">
      <c r="A14" s="14"/>
      <c r="B14" s="143" t="s">
        <v>18</v>
      </c>
      <c r="C14" s="144"/>
      <c r="D14" s="145"/>
      <c r="E14" s="143" t="s">
        <v>19</v>
      </c>
      <c r="F14" s="144"/>
      <c r="G14" s="145"/>
      <c r="H14" s="143" t="s">
        <v>20</v>
      </c>
      <c r="I14" s="144"/>
      <c r="J14" s="145"/>
      <c r="K14" s="143" t="s">
        <v>21</v>
      </c>
      <c r="L14" s="144"/>
      <c r="M14" s="145"/>
      <c r="N14" s="143" t="s">
        <v>39</v>
      </c>
      <c r="O14" s="144"/>
      <c r="P14" s="145"/>
      <c r="Q14" s="143" t="s">
        <v>22</v>
      </c>
      <c r="R14" s="144"/>
      <c r="S14" s="145"/>
      <c r="T14" s="143" t="s">
        <v>23</v>
      </c>
      <c r="U14" s="144"/>
      <c r="V14" s="145"/>
      <c r="W14" s="143" t="s">
        <v>24</v>
      </c>
      <c r="X14" s="144"/>
      <c r="Y14" s="145"/>
      <c r="Z14" s="143" t="s">
        <v>25</v>
      </c>
      <c r="AA14" s="144"/>
      <c r="AB14" s="145"/>
      <c r="AC14" s="143" t="s">
        <v>26</v>
      </c>
      <c r="AD14" s="144"/>
      <c r="AE14" s="145"/>
      <c r="AF14" s="143" t="s">
        <v>27</v>
      </c>
      <c r="AG14" s="144"/>
      <c r="AH14" s="145"/>
      <c r="AI14" s="16" t="s">
        <v>17</v>
      </c>
    </row>
    <row r="15" spans="1:40" ht="16.95" customHeight="1" x14ac:dyDescent="0.4">
      <c r="A15" s="18" t="s">
        <v>5</v>
      </c>
      <c r="B15" s="140" t="s">
        <v>28</v>
      </c>
      <c r="C15" s="141"/>
      <c r="D15" s="142"/>
      <c r="E15" s="140" t="s">
        <v>28</v>
      </c>
      <c r="F15" s="141"/>
      <c r="G15" s="142"/>
      <c r="H15" s="140" t="s">
        <v>28</v>
      </c>
      <c r="I15" s="141"/>
      <c r="J15" s="142"/>
      <c r="K15" s="140" t="s">
        <v>28</v>
      </c>
      <c r="L15" s="141"/>
      <c r="M15" s="142"/>
      <c r="N15" s="140" t="s">
        <v>28</v>
      </c>
      <c r="O15" s="141"/>
      <c r="P15" s="142"/>
      <c r="Q15" s="140" t="s">
        <v>28</v>
      </c>
      <c r="R15" s="141"/>
      <c r="S15" s="142"/>
      <c r="T15" s="140" t="s">
        <v>28</v>
      </c>
      <c r="U15" s="141"/>
      <c r="V15" s="142"/>
      <c r="W15" s="140" t="s">
        <v>28</v>
      </c>
      <c r="X15" s="141"/>
      <c r="Y15" s="142"/>
      <c r="Z15" s="140" t="s">
        <v>28</v>
      </c>
      <c r="AA15" s="141"/>
      <c r="AB15" s="142"/>
      <c r="AC15" s="140" t="s">
        <v>28</v>
      </c>
      <c r="AD15" s="141"/>
      <c r="AE15" s="142"/>
      <c r="AF15" s="140" t="s">
        <v>28</v>
      </c>
      <c r="AG15" s="141"/>
      <c r="AH15" s="142"/>
      <c r="AI15" s="5"/>
    </row>
    <row r="16" spans="1:40" ht="16.95" customHeight="1" x14ac:dyDescent="0.4">
      <c r="A16" s="18" t="s">
        <v>7</v>
      </c>
      <c r="B16" s="95">
        <v>0</v>
      </c>
      <c r="C16" s="102">
        <v>0</v>
      </c>
      <c r="D16" s="114">
        <v>0</v>
      </c>
      <c r="E16" s="95">
        <v>0</v>
      </c>
      <c r="F16" s="102">
        <v>0</v>
      </c>
      <c r="G16" s="114">
        <v>0</v>
      </c>
      <c r="H16" s="95">
        <v>0</v>
      </c>
      <c r="I16" s="102">
        <v>0</v>
      </c>
      <c r="J16" s="114">
        <v>0</v>
      </c>
      <c r="K16" s="95">
        <v>0</v>
      </c>
      <c r="L16" s="102">
        <v>0</v>
      </c>
      <c r="M16" s="114">
        <v>0</v>
      </c>
      <c r="N16" s="95">
        <v>0</v>
      </c>
      <c r="O16" s="102">
        <v>0</v>
      </c>
      <c r="P16" s="114">
        <v>0</v>
      </c>
      <c r="Q16" s="95">
        <v>0</v>
      </c>
      <c r="R16" s="102">
        <v>0</v>
      </c>
      <c r="S16" s="114">
        <v>0</v>
      </c>
      <c r="T16" s="95">
        <v>0</v>
      </c>
      <c r="U16" s="102">
        <v>0</v>
      </c>
      <c r="V16" s="114">
        <v>0</v>
      </c>
      <c r="W16" s="95">
        <v>0</v>
      </c>
      <c r="X16" s="102">
        <v>0</v>
      </c>
      <c r="Y16" s="114">
        <v>0</v>
      </c>
      <c r="Z16" s="95">
        <v>0</v>
      </c>
      <c r="AA16" s="102">
        <v>0</v>
      </c>
      <c r="AB16" s="114">
        <v>0</v>
      </c>
      <c r="AC16" s="95">
        <v>0</v>
      </c>
      <c r="AD16" s="102">
        <v>0</v>
      </c>
      <c r="AE16" s="114">
        <v>0</v>
      </c>
      <c r="AF16" s="95">
        <v>0</v>
      </c>
      <c r="AG16" s="102">
        <v>0</v>
      </c>
      <c r="AH16" s="114">
        <v>0</v>
      </c>
      <c r="AI16" s="6"/>
    </row>
    <row r="17" spans="1:35" ht="12.6" thickBot="1" x14ac:dyDescent="0.45">
      <c r="A17" s="19" t="s">
        <v>8</v>
      </c>
      <c r="B17" s="137">
        <f>AVERAGE(B16:D16)*VLOOKUP(B15,$AL$7:$AN$9,2, FALSE)*VLOOKUP(B15,$AL$7:$AN$9,3, FALSE)</f>
        <v>0</v>
      </c>
      <c r="C17" s="138"/>
      <c r="D17" s="139"/>
      <c r="E17" s="137">
        <f t="shared" ref="E17" si="10">AVERAGE(E16:G16)*VLOOKUP(E15,$AL$7:$AN$9,2, FALSE)*VLOOKUP(E15,$AL$7:$AN$9,3, FALSE)</f>
        <v>0</v>
      </c>
      <c r="F17" s="138"/>
      <c r="G17" s="139"/>
      <c r="H17" s="137">
        <f t="shared" ref="H17" si="11">AVERAGE(H16:J16)*VLOOKUP(H15,$AL$7:$AN$9,2, FALSE)*VLOOKUP(H15,$AL$7:$AN$9,3, FALSE)</f>
        <v>0</v>
      </c>
      <c r="I17" s="138"/>
      <c r="J17" s="139"/>
      <c r="K17" s="137">
        <f t="shared" ref="K17" si="12">AVERAGE(K16:M16)*VLOOKUP(K15,$AL$7:$AN$9,2, FALSE)*VLOOKUP(K15,$AL$7:$AN$9,3, FALSE)</f>
        <v>0</v>
      </c>
      <c r="L17" s="138"/>
      <c r="M17" s="139"/>
      <c r="N17" s="137">
        <f t="shared" ref="N17" si="13">AVERAGE(N16:P16)*VLOOKUP(N15,$AL$7:$AN$9,2, FALSE)*VLOOKUP(N15,$AL$7:$AN$9,3, FALSE)</f>
        <v>0</v>
      </c>
      <c r="O17" s="138"/>
      <c r="P17" s="139"/>
      <c r="Q17" s="137">
        <f t="shared" ref="Q17" si="14">AVERAGE(Q16:S16)*VLOOKUP(Q15,$AL$7:$AN$9,2, FALSE)*VLOOKUP(Q15,$AL$7:$AN$9,3, FALSE)</f>
        <v>0</v>
      </c>
      <c r="R17" s="138"/>
      <c r="S17" s="139"/>
      <c r="T17" s="137">
        <f t="shared" ref="T17" si="15">AVERAGE(T16:V16)*VLOOKUP(T15,$AL$7:$AN$9,2, FALSE)*VLOOKUP(T15,$AL$7:$AN$9,3, FALSE)</f>
        <v>0</v>
      </c>
      <c r="U17" s="138"/>
      <c r="V17" s="139"/>
      <c r="W17" s="137">
        <f t="shared" ref="W17" si="16">AVERAGE(W16:Y16)*VLOOKUP(W15,$AL$7:$AN$9,2, FALSE)*VLOOKUP(W15,$AL$7:$AN$9,3, FALSE)</f>
        <v>0</v>
      </c>
      <c r="X17" s="138"/>
      <c r="Y17" s="139"/>
      <c r="Z17" s="137">
        <f t="shared" ref="Z17" si="17">AVERAGE(Z16:AB16)*VLOOKUP(Z15,$AL$7:$AN$9,2, FALSE)*VLOOKUP(Z15,$AL$7:$AN$9,3, FALSE)</f>
        <v>0</v>
      </c>
      <c r="AA17" s="138"/>
      <c r="AB17" s="139"/>
      <c r="AC17" s="137">
        <f t="shared" ref="AC17" si="18">AVERAGE(AC16:AE16)*VLOOKUP(AC15,$AL$7:$AN$9,2, FALSE)*VLOOKUP(AC15,$AL$7:$AN$9,3, FALSE)</f>
        <v>0</v>
      </c>
      <c r="AD17" s="138"/>
      <c r="AE17" s="139"/>
      <c r="AF17" s="137">
        <f t="shared" ref="AF17" si="19">AVERAGE(AF16:AH16)*VLOOKUP(AF15,$AL$7:$AN$9,2, FALSE)*VLOOKUP(AF15,$AL$7:$AN$9,3, FALSE)</f>
        <v>0</v>
      </c>
      <c r="AG17" s="138"/>
      <c r="AH17" s="139"/>
      <c r="AI17" s="113">
        <f>SUM(B17:AH17)</f>
        <v>0</v>
      </c>
    </row>
    <row r="18" spans="1:35" ht="12.6" thickBot="1" x14ac:dyDescent="0.45"/>
    <row r="19" spans="1:35" ht="12.6" thickBot="1" x14ac:dyDescent="0.45">
      <c r="A19" s="131" t="s">
        <v>35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/>
    </row>
    <row r="20" spans="1:35" ht="12.6" thickBot="1" x14ac:dyDescent="0.45">
      <c r="A20" s="42" t="s">
        <v>30</v>
      </c>
      <c r="B20" s="43"/>
      <c r="C20" s="37" t="s">
        <v>33</v>
      </c>
      <c r="D20" s="45"/>
      <c r="E20" s="44" t="s">
        <v>54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34"/>
    </row>
    <row r="21" spans="1:35" ht="16.95" customHeight="1" x14ac:dyDescent="0.4">
      <c r="A21" s="14"/>
      <c r="B21" s="143" t="s">
        <v>18</v>
      </c>
      <c r="C21" s="144"/>
      <c r="D21" s="145"/>
      <c r="E21" s="143" t="s">
        <v>19</v>
      </c>
      <c r="F21" s="144"/>
      <c r="G21" s="145"/>
      <c r="H21" s="143" t="s">
        <v>20</v>
      </c>
      <c r="I21" s="144"/>
      <c r="J21" s="145"/>
      <c r="K21" s="143" t="s">
        <v>21</v>
      </c>
      <c r="L21" s="144"/>
      <c r="M21" s="145"/>
      <c r="N21" s="143" t="s">
        <v>39</v>
      </c>
      <c r="O21" s="144"/>
      <c r="P21" s="145"/>
      <c r="Q21" s="143" t="s">
        <v>22</v>
      </c>
      <c r="R21" s="144"/>
      <c r="S21" s="145"/>
      <c r="T21" s="143" t="s">
        <v>23</v>
      </c>
      <c r="U21" s="144"/>
      <c r="V21" s="145"/>
      <c r="W21" s="143" t="s">
        <v>24</v>
      </c>
      <c r="X21" s="144"/>
      <c r="Y21" s="145"/>
      <c r="Z21" s="143" t="s">
        <v>25</v>
      </c>
      <c r="AA21" s="144"/>
      <c r="AB21" s="145"/>
      <c r="AC21" s="143" t="s">
        <v>26</v>
      </c>
      <c r="AD21" s="144"/>
      <c r="AE21" s="145"/>
      <c r="AF21" s="143" t="s">
        <v>27</v>
      </c>
      <c r="AG21" s="144"/>
      <c r="AH21" s="145"/>
      <c r="AI21" s="16" t="s">
        <v>17</v>
      </c>
    </row>
    <row r="22" spans="1:35" ht="16.95" customHeight="1" x14ac:dyDescent="0.4">
      <c r="A22" s="18" t="s">
        <v>5</v>
      </c>
      <c r="B22" s="140" t="s">
        <v>28</v>
      </c>
      <c r="C22" s="141"/>
      <c r="D22" s="142"/>
      <c r="E22" s="140" t="s">
        <v>28</v>
      </c>
      <c r="F22" s="141"/>
      <c r="G22" s="142"/>
      <c r="H22" s="140" t="s">
        <v>28</v>
      </c>
      <c r="I22" s="141"/>
      <c r="J22" s="142"/>
      <c r="K22" s="140" t="s">
        <v>28</v>
      </c>
      <c r="L22" s="141"/>
      <c r="M22" s="142"/>
      <c r="N22" s="140" t="s">
        <v>28</v>
      </c>
      <c r="O22" s="141"/>
      <c r="P22" s="142"/>
      <c r="Q22" s="140" t="s">
        <v>28</v>
      </c>
      <c r="R22" s="141"/>
      <c r="S22" s="142"/>
      <c r="T22" s="140" t="s">
        <v>28</v>
      </c>
      <c r="U22" s="141"/>
      <c r="V22" s="142"/>
      <c r="W22" s="140" t="s">
        <v>28</v>
      </c>
      <c r="X22" s="141"/>
      <c r="Y22" s="142"/>
      <c r="Z22" s="140" t="s">
        <v>28</v>
      </c>
      <c r="AA22" s="141"/>
      <c r="AB22" s="142"/>
      <c r="AC22" s="140" t="s">
        <v>28</v>
      </c>
      <c r="AD22" s="141"/>
      <c r="AE22" s="142"/>
      <c r="AF22" s="140" t="s">
        <v>28</v>
      </c>
      <c r="AG22" s="141"/>
      <c r="AH22" s="142"/>
      <c r="AI22" s="5"/>
    </row>
    <row r="23" spans="1:35" ht="16.95" customHeight="1" x14ac:dyDescent="0.4">
      <c r="A23" s="18" t="s">
        <v>7</v>
      </c>
      <c r="B23" s="95">
        <v>0</v>
      </c>
      <c r="C23" s="102">
        <v>0</v>
      </c>
      <c r="D23" s="114">
        <v>0</v>
      </c>
      <c r="E23" s="95">
        <v>0</v>
      </c>
      <c r="F23" s="102">
        <v>0</v>
      </c>
      <c r="G23" s="114">
        <v>0</v>
      </c>
      <c r="H23" s="95">
        <v>0</v>
      </c>
      <c r="I23" s="102">
        <v>0</v>
      </c>
      <c r="J23" s="114">
        <v>0</v>
      </c>
      <c r="K23" s="95">
        <v>0</v>
      </c>
      <c r="L23" s="102">
        <v>0</v>
      </c>
      <c r="M23" s="114">
        <v>0</v>
      </c>
      <c r="N23" s="95">
        <v>0</v>
      </c>
      <c r="O23" s="102">
        <v>0</v>
      </c>
      <c r="P23" s="114">
        <v>0</v>
      </c>
      <c r="Q23" s="95">
        <v>0</v>
      </c>
      <c r="R23" s="102">
        <v>0</v>
      </c>
      <c r="S23" s="114">
        <v>0</v>
      </c>
      <c r="T23" s="95">
        <v>0</v>
      </c>
      <c r="U23" s="102">
        <v>0</v>
      </c>
      <c r="V23" s="114">
        <v>0</v>
      </c>
      <c r="W23" s="95">
        <v>0</v>
      </c>
      <c r="X23" s="102">
        <v>0</v>
      </c>
      <c r="Y23" s="114">
        <v>0</v>
      </c>
      <c r="Z23" s="95">
        <v>0</v>
      </c>
      <c r="AA23" s="102">
        <v>0</v>
      </c>
      <c r="AB23" s="114">
        <v>0</v>
      </c>
      <c r="AC23" s="95">
        <v>0</v>
      </c>
      <c r="AD23" s="102">
        <v>0</v>
      </c>
      <c r="AE23" s="114">
        <v>0</v>
      </c>
      <c r="AF23" s="95">
        <v>0</v>
      </c>
      <c r="AG23" s="102">
        <v>0</v>
      </c>
      <c r="AH23" s="114">
        <v>0</v>
      </c>
      <c r="AI23" s="6"/>
    </row>
    <row r="24" spans="1:35" ht="12.6" thickBot="1" x14ac:dyDescent="0.45">
      <c r="A24" s="19" t="s">
        <v>8</v>
      </c>
      <c r="B24" s="137">
        <f>AVERAGE(B23:D23)*VLOOKUP(B22,$AL$7:$AN$9,2, FALSE)*VLOOKUP(B22,$AL$7:$AN$9,3, FALSE)</f>
        <v>0</v>
      </c>
      <c r="C24" s="138"/>
      <c r="D24" s="139"/>
      <c r="E24" s="137">
        <f t="shared" ref="E24" si="20">AVERAGE(E23:G23)*VLOOKUP(E22,$AL$7:$AN$9,2, FALSE)*VLOOKUP(E22,$AL$7:$AN$9,3, FALSE)</f>
        <v>0</v>
      </c>
      <c r="F24" s="138"/>
      <c r="G24" s="139"/>
      <c r="H24" s="137">
        <f t="shared" ref="H24" si="21">AVERAGE(H23:J23)*VLOOKUP(H22,$AL$7:$AN$9,2, FALSE)*VLOOKUP(H22,$AL$7:$AN$9,3, FALSE)</f>
        <v>0</v>
      </c>
      <c r="I24" s="138"/>
      <c r="J24" s="139"/>
      <c r="K24" s="137">
        <f t="shared" ref="K24" si="22">AVERAGE(K23:M23)*VLOOKUP(K22,$AL$7:$AN$9,2, FALSE)*VLOOKUP(K22,$AL$7:$AN$9,3, FALSE)</f>
        <v>0</v>
      </c>
      <c r="L24" s="138"/>
      <c r="M24" s="139"/>
      <c r="N24" s="137">
        <f t="shared" ref="N24" si="23">AVERAGE(N23:P23)*VLOOKUP(N22,$AL$7:$AN$9,2, FALSE)*VLOOKUP(N22,$AL$7:$AN$9,3, FALSE)</f>
        <v>0</v>
      </c>
      <c r="O24" s="138"/>
      <c r="P24" s="139"/>
      <c r="Q24" s="137">
        <f t="shared" ref="Q24" si="24">AVERAGE(Q23:S23)*VLOOKUP(Q22,$AL$7:$AN$9,2, FALSE)*VLOOKUP(Q22,$AL$7:$AN$9,3, FALSE)</f>
        <v>0</v>
      </c>
      <c r="R24" s="138"/>
      <c r="S24" s="139"/>
      <c r="T24" s="137">
        <f t="shared" ref="T24" si="25">AVERAGE(T23:V23)*VLOOKUP(T22,$AL$7:$AN$9,2, FALSE)*VLOOKUP(T22,$AL$7:$AN$9,3, FALSE)</f>
        <v>0</v>
      </c>
      <c r="U24" s="138"/>
      <c r="V24" s="139"/>
      <c r="W24" s="137">
        <f t="shared" ref="W24" si="26">AVERAGE(W23:Y23)*VLOOKUP(W22,$AL$7:$AN$9,2, FALSE)*VLOOKUP(W22,$AL$7:$AN$9,3, FALSE)</f>
        <v>0</v>
      </c>
      <c r="X24" s="138"/>
      <c r="Y24" s="139"/>
      <c r="Z24" s="137">
        <f t="shared" ref="Z24" si="27">AVERAGE(Z23:AB23)*VLOOKUP(Z22,$AL$7:$AN$9,2, FALSE)*VLOOKUP(Z22,$AL$7:$AN$9,3, FALSE)</f>
        <v>0</v>
      </c>
      <c r="AA24" s="138"/>
      <c r="AB24" s="139"/>
      <c r="AC24" s="137">
        <f t="shared" ref="AC24" si="28">AVERAGE(AC23:AE23)*VLOOKUP(AC22,$AL$7:$AN$9,2, FALSE)*VLOOKUP(AC22,$AL$7:$AN$9,3, FALSE)</f>
        <v>0</v>
      </c>
      <c r="AD24" s="138"/>
      <c r="AE24" s="139"/>
      <c r="AF24" s="137">
        <f t="shared" ref="AF24" si="29">AVERAGE(AF23:AH23)*VLOOKUP(AF22,$AL$7:$AN$9,2, FALSE)*VLOOKUP(AF22,$AL$7:$AN$9,3, FALSE)</f>
        <v>0</v>
      </c>
      <c r="AG24" s="138"/>
      <c r="AH24" s="139"/>
      <c r="AI24" s="113">
        <f>SUM(B24:AH24)</f>
        <v>0</v>
      </c>
    </row>
    <row r="25" spans="1:35" ht="12.6" thickBot="1" x14ac:dyDescent="0.45"/>
    <row r="26" spans="1:35" ht="12.6" thickBot="1" x14ac:dyDescent="0.45">
      <c r="A26" s="131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</row>
    <row r="27" spans="1:35" ht="12.6" thickBot="1" x14ac:dyDescent="0.45">
      <c r="A27" s="42" t="s">
        <v>30</v>
      </c>
      <c r="B27" s="43"/>
      <c r="C27" s="37" t="s">
        <v>33</v>
      </c>
      <c r="D27" s="45"/>
      <c r="E27" s="44" t="s">
        <v>54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34"/>
    </row>
    <row r="28" spans="1:35" ht="16.95" customHeight="1" x14ac:dyDescent="0.4">
      <c r="A28" s="14"/>
      <c r="B28" s="143" t="s">
        <v>18</v>
      </c>
      <c r="C28" s="144"/>
      <c r="D28" s="145"/>
      <c r="E28" s="143" t="s">
        <v>19</v>
      </c>
      <c r="F28" s="144"/>
      <c r="G28" s="145"/>
      <c r="H28" s="143" t="s">
        <v>20</v>
      </c>
      <c r="I28" s="144"/>
      <c r="J28" s="145"/>
      <c r="K28" s="143" t="s">
        <v>21</v>
      </c>
      <c r="L28" s="144"/>
      <c r="M28" s="145"/>
      <c r="N28" s="143" t="s">
        <v>39</v>
      </c>
      <c r="O28" s="144"/>
      <c r="P28" s="145"/>
      <c r="Q28" s="143" t="s">
        <v>22</v>
      </c>
      <c r="R28" s="144"/>
      <c r="S28" s="145"/>
      <c r="T28" s="143" t="s">
        <v>23</v>
      </c>
      <c r="U28" s="144"/>
      <c r="V28" s="145"/>
      <c r="W28" s="143" t="s">
        <v>24</v>
      </c>
      <c r="X28" s="144"/>
      <c r="Y28" s="145"/>
      <c r="Z28" s="143" t="s">
        <v>25</v>
      </c>
      <c r="AA28" s="144"/>
      <c r="AB28" s="145"/>
      <c r="AC28" s="143" t="s">
        <v>26</v>
      </c>
      <c r="AD28" s="144"/>
      <c r="AE28" s="145"/>
      <c r="AF28" s="143" t="s">
        <v>27</v>
      </c>
      <c r="AG28" s="144"/>
      <c r="AH28" s="145"/>
      <c r="AI28" s="16" t="s">
        <v>17</v>
      </c>
    </row>
    <row r="29" spans="1:35" ht="16.95" customHeight="1" x14ac:dyDescent="0.4">
      <c r="A29" s="18" t="s">
        <v>5</v>
      </c>
      <c r="B29" s="140" t="s">
        <v>28</v>
      </c>
      <c r="C29" s="141"/>
      <c r="D29" s="142"/>
      <c r="E29" s="140" t="s">
        <v>28</v>
      </c>
      <c r="F29" s="141"/>
      <c r="G29" s="142"/>
      <c r="H29" s="140" t="s">
        <v>28</v>
      </c>
      <c r="I29" s="141"/>
      <c r="J29" s="142"/>
      <c r="K29" s="140" t="s">
        <v>28</v>
      </c>
      <c r="L29" s="141"/>
      <c r="M29" s="142"/>
      <c r="N29" s="140" t="s">
        <v>28</v>
      </c>
      <c r="O29" s="141"/>
      <c r="P29" s="142"/>
      <c r="Q29" s="140" t="s">
        <v>28</v>
      </c>
      <c r="R29" s="141"/>
      <c r="S29" s="142"/>
      <c r="T29" s="140" t="s">
        <v>28</v>
      </c>
      <c r="U29" s="141"/>
      <c r="V29" s="142"/>
      <c r="W29" s="140" t="s">
        <v>28</v>
      </c>
      <c r="X29" s="141"/>
      <c r="Y29" s="142"/>
      <c r="Z29" s="140" t="s">
        <v>28</v>
      </c>
      <c r="AA29" s="141"/>
      <c r="AB29" s="142"/>
      <c r="AC29" s="140" t="s">
        <v>28</v>
      </c>
      <c r="AD29" s="141"/>
      <c r="AE29" s="142"/>
      <c r="AF29" s="140" t="s">
        <v>28</v>
      </c>
      <c r="AG29" s="141"/>
      <c r="AH29" s="142"/>
      <c r="AI29" s="5"/>
    </row>
    <row r="30" spans="1:35" ht="16.95" customHeight="1" x14ac:dyDescent="0.4">
      <c r="A30" s="18" t="s">
        <v>7</v>
      </c>
      <c r="B30" s="95">
        <v>0</v>
      </c>
      <c r="C30" s="102">
        <v>0</v>
      </c>
      <c r="D30" s="114">
        <v>0</v>
      </c>
      <c r="E30" s="95">
        <v>0</v>
      </c>
      <c r="F30" s="102">
        <v>0</v>
      </c>
      <c r="G30" s="114">
        <v>0</v>
      </c>
      <c r="H30" s="95">
        <v>0</v>
      </c>
      <c r="I30" s="102">
        <v>0</v>
      </c>
      <c r="J30" s="114">
        <v>0</v>
      </c>
      <c r="K30" s="95">
        <v>0</v>
      </c>
      <c r="L30" s="102">
        <v>0</v>
      </c>
      <c r="M30" s="114">
        <v>0</v>
      </c>
      <c r="N30" s="95">
        <v>0</v>
      </c>
      <c r="O30" s="102">
        <v>0</v>
      </c>
      <c r="P30" s="114">
        <v>0</v>
      </c>
      <c r="Q30" s="95">
        <v>0</v>
      </c>
      <c r="R30" s="102">
        <v>0</v>
      </c>
      <c r="S30" s="114">
        <v>0</v>
      </c>
      <c r="T30" s="95">
        <v>0</v>
      </c>
      <c r="U30" s="102">
        <v>0</v>
      </c>
      <c r="V30" s="114">
        <v>0</v>
      </c>
      <c r="W30" s="95">
        <v>0</v>
      </c>
      <c r="X30" s="102">
        <v>0</v>
      </c>
      <c r="Y30" s="114">
        <v>0</v>
      </c>
      <c r="Z30" s="95">
        <v>0</v>
      </c>
      <c r="AA30" s="102">
        <v>0</v>
      </c>
      <c r="AB30" s="114">
        <v>0</v>
      </c>
      <c r="AC30" s="95">
        <v>0</v>
      </c>
      <c r="AD30" s="102">
        <v>0</v>
      </c>
      <c r="AE30" s="114">
        <v>0</v>
      </c>
      <c r="AF30" s="95">
        <v>0</v>
      </c>
      <c r="AG30" s="102">
        <v>0</v>
      </c>
      <c r="AH30" s="114">
        <v>0</v>
      </c>
      <c r="AI30" s="6"/>
    </row>
    <row r="31" spans="1:35" ht="12.6" thickBot="1" x14ac:dyDescent="0.45">
      <c r="A31" s="19" t="s">
        <v>8</v>
      </c>
      <c r="B31" s="137">
        <f>AVERAGE(B30:D30)*VLOOKUP(B29,$AL$7:$AN$9,2, FALSE)*VLOOKUP(B29,$AL$7:$AN$9,3, FALSE)</f>
        <v>0</v>
      </c>
      <c r="C31" s="138"/>
      <c r="D31" s="139"/>
      <c r="E31" s="137">
        <f t="shared" ref="E31" si="30">AVERAGE(E30:G30)*VLOOKUP(E29,$AL$7:$AN$9,2, FALSE)*VLOOKUP(E29,$AL$7:$AN$9,3, FALSE)</f>
        <v>0</v>
      </c>
      <c r="F31" s="138"/>
      <c r="G31" s="139"/>
      <c r="H31" s="137">
        <f t="shared" ref="H31" si="31">AVERAGE(H30:J30)*VLOOKUP(H29,$AL$7:$AN$9,2, FALSE)*VLOOKUP(H29,$AL$7:$AN$9,3, FALSE)</f>
        <v>0</v>
      </c>
      <c r="I31" s="138"/>
      <c r="J31" s="139"/>
      <c r="K31" s="137">
        <f t="shared" ref="K31" si="32">AVERAGE(K30:M30)*VLOOKUP(K29,$AL$7:$AN$9,2, FALSE)*VLOOKUP(K29,$AL$7:$AN$9,3, FALSE)</f>
        <v>0</v>
      </c>
      <c r="L31" s="138"/>
      <c r="M31" s="139"/>
      <c r="N31" s="137">
        <f t="shared" ref="N31" si="33">AVERAGE(N30:P30)*VLOOKUP(N29,$AL$7:$AN$9,2, FALSE)*VLOOKUP(N29,$AL$7:$AN$9,3, FALSE)</f>
        <v>0</v>
      </c>
      <c r="O31" s="138"/>
      <c r="P31" s="139"/>
      <c r="Q31" s="137">
        <f t="shared" ref="Q31" si="34">AVERAGE(Q30:S30)*VLOOKUP(Q29,$AL$7:$AN$9,2, FALSE)*VLOOKUP(Q29,$AL$7:$AN$9,3, FALSE)</f>
        <v>0</v>
      </c>
      <c r="R31" s="138"/>
      <c r="S31" s="139"/>
      <c r="T31" s="137">
        <f t="shared" ref="T31" si="35">AVERAGE(T30:V30)*VLOOKUP(T29,$AL$7:$AN$9,2, FALSE)*VLOOKUP(T29,$AL$7:$AN$9,3, FALSE)</f>
        <v>0</v>
      </c>
      <c r="U31" s="138"/>
      <c r="V31" s="139"/>
      <c r="W31" s="137">
        <f t="shared" ref="W31" si="36">AVERAGE(W30:Y30)*VLOOKUP(W29,$AL$7:$AN$9,2, FALSE)*VLOOKUP(W29,$AL$7:$AN$9,3, FALSE)</f>
        <v>0</v>
      </c>
      <c r="X31" s="138"/>
      <c r="Y31" s="139"/>
      <c r="Z31" s="137">
        <f t="shared" ref="Z31" si="37">AVERAGE(Z30:AB30)*VLOOKUP(Z29,$AL$7:$AN$9,2, FALSE)*VLOOKUP(Z29,$AL$7:$AN$9,3, FALSE)</f>
        <v>0</v>
      </c>
      <c r="AA31" s="138"/>
      <c r="AB31" s="139"/>
      <c r="AC31" s="137">
        <f t="shared" ref="AC31" si="38">AVERAGE(AC30:AE30)*VLOOKUP(AC29,$AL$7:$AN$9,2, FALSE)*VLOOKUP(AC29,$AL$7:$AN$9,3, FALSE)</f>
        <v>0</v>
      </c>
      <c r="AD31" s="138"/>
      <c r="AE31" s="139"/>
      <c r="AF31" s="137">
        <f t="shared" ref="AF31" si="39">AVERAGE(AF30:AH30)*VLOOKUP(AF29,$AL$7:$AN$9,2, FALSE)*VLOOKUP(AF29,$AL$7:$AN$9,3, FALSE)</f>
        <v>0</v>
      </c>
      <c r="AG31" s="138"/>
      <c r="AH31" s="139"/>
      <c r="AI31" s="113">
        <f>SUM(B31:AH31)</f>
        <v>0</v>
      </c>
    </row>
    <row r="32" spans="1:35" ht="16.95" customHeight="1" x14ac:dyDescent="0.4"/>
    <row r="33" spans="1:4" ht="16.95" customHeight="1" x14ac:dyDescent="0.4">
      <c r="A33" s="27" t="s">
        <v>118</v>
      </c>
      <c r="B33" s="146">
        <f>SUM(AI:AI)</f>
        <v>0</v>
      </c>
      <c r="C33" s="146"/>
      <c r="D33" s="115" t="s">
        <v>8</v>
      </c>
    </row>
    <row r="34" spans="1:4" ht="16.95" customHeight="1" x14ac:dyDescent="0.4"/>
    <row r="35" spans="1:4" ht="16.95" customHeight="1" x14ac:dyDescent="0.4"/>
    <row r="36" spans="1:4" ht="16.95" customHeight="1" x14ac:dyDescent="0.4"/>
    <row r="37" spans="1:4" ht="16.95" customHeight="1" x14ac:dyDescent="0.4"/>
    <row r="38" spans="1:4" ht="16.95" customHeight="1" x14ac:dyDescent="0.4"/>
    <row r="39" spans="1:4" ht="16.95" customHeight="1" x14ac:dyDescent="0.4"/>
    <row r="40" spans="1:4" ht="16.95" customHeight="1" x14ac:dyDescent="0.4"/>
    <row r="41" spans="1:4" ht="16.95" customHeight="1" x14ac:dyDescent="0.4"/>
    <row r="42" spans="1:4" ht="16.95" customHeight="1" x14ac:dyDescent="0.4"/>
    <row r="43" spans="1:4" ht="16.95" customHeight="1" x14ac:dyDescent="0.4"/>
    <row r="44" spans="1:4" ht="16.95" customHeight="1" x14ac:dyDescent="0.4"/>
    <row r="45" spans="1:4" ht="16.95" customHeight="1" x14ac:dyDescent="0.4"/>
    <row r="46" spans="1:4" ht="16.95" customHeight="1" x14ac:dyDescent="0.4"/>
    <row r="47" spans="1:4" ht="16.95" customHeight="1" x14ac:dyDescent="0.4"/>
    <row r="48" spans="1:4" ht="16.95" customHeight="1" x14ac:dyDescent="0.4"/>
    <row r="49" ht="16.95" customHeight="1" x14ac:dyDescent="0.4"/>
    <row r="50" ht="16.95" customHeight="1" x14ac:dyDescent="0.4"/>
    <row r="51" ht="16.95" customHeight="1" x14ac:dyDescent="0.4"/>
    <row r="52" ht="16.95" customHeight="1" x14ac:dyDescent="0.4"/>
    <row r="53" ht="16.95" customHeight="1" x14ac:dyDescent="0.4"/>
  </sheetData>
  <mergeCells count="139">
    <mergeCell ref="Z31:AB31"/>
    <mergeCell ref="AC31:AE31"/>
    <mergeCell ref="AF31:AH31"/>
    <mergeCell ref="B33:C33"/>
    <mergeCell ref="Z29:AB29"/>
    <mergeCell ref="AC29:AE29"/>
    <mergeCell ref="AF29:AH29"/>
    <mergeCell ref="B31:D31"/>
    <mergeCell ref="E31:G31"/>
    <mergeCell ref="H31:J31"/>
    <mergeCell ref="K31:M31"/>
    <mergeCell ref="N31:P31"/>
    <mergeCell ref="Q31:S31"/>
    <mergeCell ref="T31:V31"/>
    <mergeCell ref="B29:D29"/>
    <mergeCell ref="E29:G29"/>
    <mergeCell ref="H29:J29"/>
    <mergeCell ref="K29:M29"/>
    <mergeCell ref="N29:P29"/>
    <mergeCell ref="Q29:S29"/>
    <mergeCell ref="T29:V29"/>
    <mergeCell ref="W29:Y29"/>
    <mergeCell ref="W31:Y31"/>
    <mergeCell ref="A26:AI26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Q24:S24"/>
    <mergeCell ref="T24:V24"/>
    <mergeCell ref="W24:Y24"/>
    <mergeCell ref="Z24:AB24"/>
    <mergeCell ref="AC24:AE24"/>
    <mergeCell ref="AF24:AH24"/>
    <mergeCell ref="T22:V22"/>
    <mergeCell ref="W22:Y22"/>
    <mergeCell ref="Z22:AB22"/>
    <mergeCell ref="AC22:AE22"/>
    <mergeCell ref="AF22:AH22"/>
    <mergeCell ref="Q22:S22"/>
    <mergeCell ref="B24:D24"/>
    <mergeCell ref="E24:G24"/>
    <mergeCell ref="H24:J24"/>
    <mergeCell ref="K24:M24"/>
    <mergeCell ref="N24:P24"/>
    <mergeCell ref="B22:D22"/>
    <mergeCell ref="E22:G22"/>
    <mergeCell ref="H22:J22"/>
    <mergeCell ref="K22:M22"/>
    <mergeCell ref="N22:P22"/>
    <mergeCell ref="Q21:S21"/>
    <mergeCell ref="T21:V21"/>
    <mergeCell ref="W21:Y21"/>
    <mergeCell ref="Z21:AB21"/>
    <mergeCell ref="AC21:AE21"/>
    <mergeCell ref="AF21:AH21"/>
    <mergeCell ref="W17:Y17"/>
    <mergeCell ref="Z17:AB17"/>
    <mergeCell ref="AC17:AE17"/>
    <mergeCell ref="AF17:AH17"/>
    <mergeCell ref="A19:AI19"/>
    <mergeCell ref="B21:D21"/>
    <mergeCell ref="E21:G21"/>
    <mergeCell ref="H21:J21"/>
    <mergeCell ref="K21:M21"/>
    <mergeCell ref="N21:P21"/>
    <mergeCell ref="AC15:AE15"/>
    <mergeCell ref="AF15:AH15"/>
    <mergeCell ref="B17:D17"/>
    <mergeCell ref="E17:G17"/>
    <mergeCell ref="H17:J17"/>
    <mergeCell ref="K17:M17"/>
    <mergeCell ref="N17:P17"/>
    <mergeCell ref="Q17:S17"/>
    <mergeCell ref="T17:V17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8:AE8"/>
    <mergeCell ref="AF8:AH8"/>
    <mergeCell ref="A12:AI12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T8:V8"/>
    <mergeCell ref="W8:Y8"/>
    <mergeCell ref="Z8:AB8"/>
    <mergeCell ref="A1:AI1"/>
    <mergeCell ref="A5:AI5"/>
    <mergeCell ref="AK5:AN5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B8:D8"/>
    <mergeCell ref="E8:G8"/>
    <mergeCell ref="H8:J8"/>
    <mergeCell ref="K8:M8"/>
    <mergeCell ref="N8:P8"/>
    <mergeCell ref="Q8:S8"/>
  </mergeCells>
  <dataValidations count="1">
    <dataValidation type="list" allowBlank="1" showInputMessage="1" showErrorMessage="1" sqref="B15:AH15 B8:AH8 B22:AH22 B29:AH29" xr:uid="{1D01465C-814B-48C4-BAC2-2080DDEBD0AC}">
      <formula1>$AL$7:$AL$9</formula1>
    </dataValidation>
  </dataValidations>
  <pageMargins left="0.7" right="0.7" top="0.75" bottom="0.75" header="0.3" footer="0.3"/>
  <ignoredErrors>
    <ignoredError sqref="B31:AH31 B24:AH24 B17:AH17 B10:AH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FC55-C44F-4ACF-824F-8B45C3CDFD66}">
  <dimension ref="A1:AN53"/>
  <sheetViews>
    <sheetView workbookViewId="0">
      <selection activeCell="E11" sqref="E11"/>
    </sheetView>
  </sheetViews>
  <sheetFormatPr defaultRowHeight="12.3" x14ac:dyDescent="0.4"/>
  <cols>
    <col min="1" max="1" width="20.6640625" bestFit="1" customWidth="1"/>
    <col min="2" max="2" width="4.27734375" style="1" customWidth="1"/>
    <col min="3" max="34" width="4.27734375" customWidth="1"/>
    <col min="35" max="35" width="10.6640625" customWidth="1"/>
    <col min="36" max="36" width="8.83203125" customWidth="1"/>
    <col min="37" max="37" width="9.38671875" customWidth="1"/>
    <col min="38" max="38" width="9.0546875" customWidth="1"/>
    <col min="39" max="39" width="9.27734375" customWidth="1"/>
    <col min="40" max="40" width="8" customWidth="1"/>
    <col min="41" max="41" width="9.0546875" customWidth="1"/>
  </cols>
  <sheetData>
    <row r="1" spans="1:40" ht="17.399999999999999" x14ac:dyDescent="0.55000000000000004">
      <c r="A1" s="125" t="s">
        <v>131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40" ht="16.95" customHeight="1" x14ac:dyDescent="0.4">
      <c r="A2" s="27" t="s">
        <v>37</v>
      </c>
      <c r="B2" s="20"/>
      <c r="O2" s="70" t="s">
        <v>110</v>
      </c>
      <c r="AI2" s="70" t="s">
        <v>102</v>
      </c>
    </row>
    <row r="3" spans="1:40" ht="16.95" customHeight="1" x14ac:dyDescent="0.4">
      <c r="A3" s="27" t="s">
        <v>38</v>
      </c>
      <c r="B3" s="20"/>
    </row>
    <row r="4" spans="1:40" ht="12.6" thickBot="1" x14ac:dyDescent="0.45"/>
    <row r="5" spans="1:40" ht="12.6" thickBot="1" x14ac:dyDescent="0.45">
      <c r="A5" s="134" t="s">
        <v>29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  <c r="AK5" s="122" t="s">
        <v>6</v>
      </c>
      <c r="AL5" s="123"/>
      <c r="AM5" s="123"/>
      <c r="AN5" s="124"/>
    </row>
    <row r="6" spans="1:40" ht="12.6" thickBot="1" x14ac:dyDescent="0.45">
      <c r="A6" s="42" t="s">
        <v>30</v>
      </c>
      <c r="B6" s="51"/>
      <c r="C6" s="52" t="s">
        <v>33</v>
      </c>
      <c r="D6" s="53"/>
      <c r="E6" s="21" t="s">
        <v>54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  <c r="AK6" s="31" t="s">
        <v>31</v>
      </c>
      <c r="AL6" s="32" t="s">
        <v>5</v>
      </c>
      <c r="AM6" s="32" t="s">
        <v>16</v>
      </c>
      <c r="AN6" s="33" t="s">
        <v>9</v>
      </c>
    </row>
    <row r="7" spans="1:40" ht="16.95" customHeight="1" x14ac:dyDescent="0.4">
      <c r="A7" s="39"/>
      <c r="B7" s="143" t="s">
        <v>18</v>
      </c>
      <c r="C7" s="144"/>
      <c r="D7" s="145"/>
      <c r="E7" s="143" t="s">
        <v>19</v>
      </c>
      <c r="F7" s="144"/>
      <c r="G7" s="145"/>
      <c r="H7" s="143" t="s">
        <v>20</v>
      </c>
      <c r="I7" s="144"/>
      <c r="J7" s="145"/>
      <c r="K7" s="143" t="s">
        <v>21</v>
      </c>
      <c r="L7" s="144"/>
      <c r="M7" s="145"/>
      <c r="N7" s="143" t="s">
        <v>39</v>
      </c>
      <c r="O7" s="144"/>
      <c r="P7" s="145"/>
      <c r="Q7" s="143" t="s">
        <v>22</v>
      </c>
      <c r="R7" s="144"/>
      <c r="S7" s="145"/>
      <c r="T7" s="143" t="s">
        <v>23</v>
      </c>
      <c r="U7" s="144"/>
      <c r="V7" s="145"/>
      <c r="W7" s="143" t="s">
        <v>24</v>
      </c>
      <c r="X7" s="144"/>
      <c r="Y7" s="145"/>
      <c r="Z7" s="143" t="s">
        <v>25</v>
      </c>
      <c r="AA7" s="144"/>
      <c r="AB7" s="145"/>
      <c r="AC7" s="143" t="s">
        <v>26</v>
      </c>
      <c r="AD7" s="144"/>
      <c r="AE7" s="145"/>
      <c r="AF7" s="143" t="s">
        <v>27</v>
      </c>
      <c r="AG7" s="144"/>
      <c r="AH7" s="145"/>
      <c r="AI7" s="16" t="s">
        <v>17</v>
      </c>
      <c r="AK7" s="54">
        <v>1</v>
      </c>
      <c r="AL7" s="3" t="s">
        <v>28</v>
      </c>
      <c r="AM7" s="3">
        <v>0</v>
      </c>
      <c r="AN7" s="6">
        <v>0</v>
      </c>
    </row>
    <row r="8" spans="1:40" ht="16.95" customHeight="1" x14ac:dyDescent="0.4">
      <c r="A8" s="18" t="s">
        <v>5</v>
      </c>
      <c r="B8" s="140" t="s">
        <v>28</v>
      </c>
      <c r="C8" s="141"/>
      <c r="D8" s="142"/>
      <c r="E8" s="140" t="s">
        <v>28</v>
      </c>
      <c r="F8" s="141"/>
      <c r="G8" s="142"/>
      <c r="H8" s="140" t="s">
        <v>28</v>
      </c>
      <c r="I8" s="141"/>
      <c r="J8" s="142"/>
      <c r="K8" s="140" t="s">
        <v>28</v>
      </c>
      <c r="L8" s="141"/>
      <c r="M8" s="142"/>
      <c r="N8" s="140" t="s">
        <v>28</v>
      </c>
      <c r="O8" s="141"/>
      <c r="P8" s="142"/>
      <c r="Q8" s="140" t="s">
        <v>28</v>
      </c>
      <c r="R8" s="141"/>
      <c r="S8" s="142"/>
      <c r="T8" s="140" t="s">
        <v>28</v>
      </c>
      <c r="U8" s="141"/>
      <c r="V8" s="142"/>
      <c r="W8" s="140" t="s">
        <v>28</v>
      </c>
      <c r="X8" s="141"/>
      <c r="Y8" s="142"/>
      <c r="Z8" s="140" t="s">
        <v>28</v>
      </c>
      <c r="AA8" s="141"/>
      <c r="AB8" s="142"/>
      <c r="AC8" s="140" t="s">
        <v>28</v>
      </c>
      <c r="AD8" s="141"/>
      <c r="AE8" s="142"/>
      <c r="AF8" s="140" t="s">
        <v>28</v>
      </c>
      <c r="AG8" s="141"/>
      <c r="AH8" s="142"/>
      <c r="AI8" s="5"/>
      <c r="AK8" s="54">
        <v>2</v>
      </c>
      <c r="AL8" s="3" t="s">
        <v>78</v>
      </c>
      <c r="AM8" s="3">
        <v>0.13100000000000001</v>
      </c>
      <c r="AN8" s="6">
        <v>1</v>
      </c>
    </row>
    <row r="9" spans="1:40" ht="16.95" customHeight="1" x14ac:dyDescent="0.4">
      <c r="A9" s="18" t="s">
        <v>7</v>
      </c>
      <c r="B9" s="95">
        <v>0</v>
      </c>
      <c r="C9" s="102">
        <v>0</v>
      </c>
      <c r="D9" s="114">
        <v>0</v>
      </c>
      <c r="E9" s="95">
        <v>0</v>
      </c>
      <c r="F9" s="102">
        <v>0</v>
      </c>
      <c r="G9" s="114">
        <v>0</v>
      </c>
      <c r="H9" s="95">
        <v>0</v>
      </c>
      <c r="I9" s="102">
        <v>0</v>
      </c>
      <c r="J9" s="114">
        <v>0</v>
      </c>
      <c r="K9" s="95">
        <v>0</v>
      </c>
      <c r="L9" s="102">
        <v>0</v>
      </c>
      <c r="M9" s="114">
        <v>0</v>
      </c>
      <c r="N9" s="95">
        <v>0</v>
      </c>
      <c r="O9" s="102">
        <v>0</v>
      </c>
      <c r="P9" s="114">
        <v>0</v>
      </c>
      <c r="Q9" s="95">
        <v>0</v>
      </c>
      <c r="R9" s="102">
        <v>0</v>
      </c>
      <c r="S9" s="114">
        <v>0</v>
      </c>
      <c r="T9" s="95">
        <v>0</v>
      </c>
      <c r="U9" s="102">
        <v>0</v>
      </c>
      <c r="V9" s="114">
        <v>0</v>
      </c>
      <c r="W9" s="95">
        <v>0</v>
      </c>
      <c r="X9" s="102">
        <v>0</v>
      </c>
      <c r="Y9" s="114">
        <v>0</v>
      </c>
      <c r="Z9" s="95">
        <v>0</v>
      </c>
      <c r="AA9" s="102">
        <v>0</v>
      </c>
      <c r="AB9" s="114">
        <v>0</v>
      </c>
      <c r="AC9" s="95">
        <v>0</v>
      </c>
      <c r="AD9" s="102">
        <v>0</v>
      </c>
      <c r="AE9" s="114">
        <v>0</v>
      </c>
      <c r="AF9" s="95">
        <v>0</v>
      </c>
      <c r="AG9" s="102">
        <v>0</v>
      </c>
      <c r="AH9" s="114">
        <v>0</v>
      </c>
      <c r="AI9" s="6"/>
      <c r="AK9" s="54">
        <v>3</v>
      </c>
      <c r="AL9" s="3" t="s">
        <v>79</v>
      </c>
      <c r="AM9" s="3">
        <v>0.19600000000000001</v>
      </c>
      <c r="AN9" s="6">
        <v>1</v>
      </c>
    </row>
    <row r="10" spans="1:40" ht="12.6" thickBot="1" x14ac:dyDescent="0.45">
      <c r="A10" s="19" t="s">
        <v>8</v>
      </c>
      <c r="B10" s="137">
        <f>AVERAGE(B9:D9)*VLOOKUP(B8,$AL$7:$AN$15,2, FALSE)*VLOOKUP(B8,$AL$7:$AN$15,3, FALSE)</f>
        <v>0</v>
      </c>
      <c r="C10" s="138"/>
      <c r="D10" s="139"/>
      <c r="E10" s="137">
        <f t="shared" ref="E10" si="0">AVERAGE(E9:G9)*VLOOKUP(E8,$AL$7:$AN$15,2, FALSE)*VLOOKUP(E8,$AL$7:$AN$15,3, FALSE)</f>
        <v>0</v>
      </c>
      <c r="F10" s="138"/>
      <c r="G10" s="139"/>
      <c r="H10" s="137">
        <f t="shared" ref="H10" si="1">AVERAGE(H9:J9)*VLOOKUP(H8,$AL$7:$AN$15,2, FALSE)*VLOOKUP(H8,$AL$7:$AN$15,3, FALSE)</f>
        <v>0</v>
      </c>
      <c r="I10" s="138"/>
      <c r="J10" s="139"/>
      <c r="K10" s="137">
        <f t="shared" ref="K10" si="2">AVERAGE(K9:M9)*VLOOKUP(K8,$AL$7:$AN$15,2, FALSE)*VLOOKUP(K8,$AL$7:$AN$15,3, FALSE)</f>
        <v>0</v>
      </c>
      <c r="L10" s="138"/>
      <c r="M10" s="139"/>
      <c r="N10" s="137">
        <f t="shared" ref="N10" si="3">AVERAGE(N9:P9)*VLOOKUP(N8,$AL$7:$AN$15,2, FALSE)*VLOOKUP(N8,$AL$7:$AN$15,3, FALSE)</f>
        <v>0</v>
      </c>
      <c r="O10" s="138"/>
      <c r="P10" s="139"/>
      <c r="Q10" s="137">
        <f t="shared" ref="Q10" si="4">AVERAGE(Q9:S9)*VLOOKUP(Q8,$AL$7:$AN$15,2, FALSE)*VLOOKUP(Q8,$AL$7:$AN$15,3, FALSE)</f>
        <v>0</v>
      </c>
      <c r="R10" s="138"/>
      <c r="S10" s="139"/>
      <c r="T10" s="137">
        <f t="shared" ref="T10" si="5">AVERAGE(T9:V9)*VLOOKUP(T8,$AL$7:$AN$15,2, FALSE)*VLOOKUP(T8,$AL$7:$AN$15,3, FALSE)</f>
        <v>0</v>
      </c>
      <c r="U10" s="138"/>
      <c r="V10" s="139"/>
      <c r="W10" s="137">
        <f t="shared" ref="W10" si="6">AVERAGE(W9:Y9)*VLOOKUP(W8,$AL$7:$AN$15,2, FALSE)*VLOOKUP(W8,$AL$7:$AN$15,3, FALSE)</f>
        <v>0</v>
      </c>
      <c r="X10" s="138"/>
      <c r="Y10" s="139"/>
      <c r="Z10" s="137">
        <f t="shared" ref="Z10" si="7">AVERAGE(Z9:AB9)*VLOOKUP(Z8,$AL$7:$AN$15,2, FALSE)*VLOOKUP(Z8,$AL$7:$AN$15,3, FALSE)</f>
        <v>0</v>
      </c>
      <c r="AA10" s="138"/>
      <c r="AB10" s="139"/>
      <c r="AC10" s="137">
        <f t="shared" ref="AC10" si="8">AVERAGE(AC9:AE9)*VLOOKUP(AC8,$AL$7:$AN$15,2, FALSE)*VLOOKUP(AC8,$AL$7:$AN$15,3, FALSE)</f>
        <v>0</v>
      </c>
      <c r="AD10" s="138"/>
      <c r="AE10" s="139"/>
      <c r="AF10" s="137">
        <f t="shared" ref="AF10" si="9">AVERAGE(AF9:AH9)*VLOOKUP(AF8,$AL$7:$AN$15,2, FALSE)*VLOOKUP(AF8,$AL$7:$AN$15,3, FALSE)</f>
        <v>0</v>
      </c>
      <c r="AG10" s="138"/>
      <c r="AH10" s="139"/>
      <c r="AI10" s="113">
        <f>SUM(B10:AH10)</f>
        <v>0</v>
      </c>
      <c r="AK10" s="54">
        <v>4</v>
      </c>
      <c r="AL10" s="3" t="s">
        <v>3</v>
      </c>
      <c r="AM10" s="3">
        <v>0.13100000000000001</v>
      </c>
      <c r="AN10" s="6">
        <v>1</v>
      </c>
    </row>
    <row r="11" spans="1:40" ht="12.6" thickBot="1" x14ac:dyDescent="0.45">
      <c r="AK11" s="54">
        <v>5</v>
      </c>
      <c r="AL11" s="3" t="s">
        <v>4</v>
      </c>
      <c r="AM11" s="3">
        <v>0.19600000000000001</v>
      </c>
      <c r="AN11" s="6">
        <v>1</v>
      </c>
    </row>
    <row r="12" spans="1:40" ht="12.6" thickBot="1" x14ac:dyDescent="0.45">
      <c r="A12" s="131" t="s">
        <v>36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K12" s="54">
        <v>6</v>
      </c>
      <c r="AL12" s="3" t="s">
        <v>1</v>
      </c>
      <c r="AM12" s="3">
        <v>0.13100000000000001</v>
      </c>
      <c r="AN12" s="6">
        <v>1</v>
      </c>
    </row>
    <row r="13" spans="1:40" ht="12.6" thickBot="1" x14ac:dyDescent="0.45">
      <c r="A13" s="42" t="s">
        <v>30</v>
      </c>
      <c r="B13" s="43"/>
      <c r="C13" s="37" t="s">
        <v>33</v>
      </c>
      <c r="D13" s="45"/>
      <c r="E13" s="44" t="s">
        <v>54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34"/>
      <c r="AK13" s="54">
        <v>7</v>
      </c>
      <c r="AL13" s="3" t="s">
        <v>0</v>
      </c>
      <c r="AM13" s="3">
        <v>0.19600000000000001</v>
      </c>
      <c r="AN13" s="6">
        <v>1</v>
      </c>
    </row>
    <row r="14" spans="1:40" ht="16.95" customHeight="1" x14ac:dyDescent="0.4">
      <c r="A14" s="14"/>
      <c r="B14" s="143" t="s">
        <v>18</v>
      </c>
      <c r="C14" s="144"/>
      <c r="D14" s="145"/>
      <c r="E14" s="143" t="s">
        <v>19</v>
      </c>
      <c r="F14" s="144"/>
      <c r="G14" s="145"/>
      <c r="H14" s="143" t="s">
        <v>20</v>
      </c>
      <c r="I14" s="144"/>
      <c r="J14" s="145"/>
      <c r="K14" s="143" t="s">
        <v>21</v>
      </c>
      <c r="L14" s="144"/>
      <c r="M14" s="145"/>
      <c r="N14" s="143" t="s">
        <v>39</v>
      </c>
      <c r="O14" s="144"/>
      <c r="P14" s="145"/>
      <c r="Q14" s="143" t="s">
        <v>22</v>
      </c>
      <c r="R14" s="144"/>
      <c r="S14" s="145"/>
      <c r="T14" s="143" t="s">
        <v>23</v>
      </c>
      <c r="U14" s="144"/>
      <c r="V14" s="145"/>
      <c r="W14" s="143" t="s">
        <v>24</v>
      </c>
      <c r="X14" s="144"/>
      <c r="Y14" s="145"/>
      <c r="Z14" s="143" t="s">
        <v>25</v>
      </c>
      <c r="AA14" s="144"/>
      <c r="AB14" s="145"/>
      <c r="AC14" s="143" t="s">
        <v>26</v>
      </c>
      <c r="AD14" s="144"/>
      <c r="AE14" s="145"/>
      <c r="AF14" s="143" t="s">
        <v>27</v>
      </c>
      <c r="AG14" s="144"/>
      <c r="AH14" s="145"/>
      <c r="AI14" s="16" t="s">
        <v>17</v>
      </c>
      <c r="AK14" s="69">
        <v>8</v>
      </c>
      <c r="AL14" s="48" t="s">
        <v>104</v>
      </c>
      <c r="AM14" s="48">
        <v>0.26200000000000001</v>
      </c>
      <c r="AN14" s="49">
        <v>1</v>
      </c>
    </row>
    <row r="15" spans="1:40" ht="12.6" thickBot="1" x14ac:dyDescent="0.45">
      <c r="A15" s="18" t="s">
        <v>5</v>
      </c>
      <c r="B15" s="140" t="s">
        <v>28</v>
      </c>
      <c r="C15" s="141"/>
      <c r="D15" s="142"/>
      <c r="E15" s="140" t="s">
        <v>28</v>
      </c>
      <c r="F15" s="141"/>
      <c r="G15" s="142"/>
      <c r="H15" s="140" t="s">
        <v>28</v>
      </c>
      <c r="I15" s="141"/>
      <c r="J15" s="142"/>
      <c r="K15" s="140" t="s">
        <v>28</v>
      </c>
      <c r="L15" s="141"/>
      <c r="M15" s="142"/>
      <c r="N15" s="140" t="s">
        <v>28</v>
      </c>
      <c r="O15" s="141"/>
      <c r="P15" s="142"/>
      <c r="Q15" s="140" t="s">
        <v>28</v>
      </c>
      <c r="R15" s="141"/>
      <c r="S15" s="142"/>
      <c r="T15" s="140" t="s">
        <v>28</v>
      </c>
      <c r="U15" s="141"/>
      <c r="V15" s="142"/>
      <c r="W15" s="140" t="s">
        <v>28</v>
      </c>
      <c r="X15" s="141"/>
      <c r="Y15" s="142"/>
      <c r="Z15" s="140" t="s">
        <v>28</v>
      </c>
      <c r="AA15" s="141"/>
      <c r="AB15" s="142"/>
      <c r="AC15" s="140" t="s">
        <v>28</v>
      </c>
      <c r="AD15" s="141"/>
      <c r="AE15" s="142"/>
      <c r="AF15" s="140" t="s">
        <v>28</v>
      </c>
      <c r="AG15" s="141"/>
      <c r="AH15" s="142"/>
      <c r="AI15" s="5"/>
      <c r="AK15" s="55">
        <v>9</v>
      </c>
      <c r="AL15" s="8" t="s">
        <v>2</v>
      </c>
      <c r="AM15" s="8">
        <v>0.34899999999999998</v>
      </c>
      <c r="AN15" s="9">
        <v>1</v>
      </c>
    </row>
    <row r="16" spans="1:40" ht="16.95" customHeight="1" x14ac:dyDescent="0.4">
      <c r="A16" s="18" t="s">
        <v>7</v>
      </c>
      <c r="B16" s="95">
        <v>0</v>
      </c>
      <c r="C16" s="102">
        <v>0</v>
      </c>
      <c r="D16" s="114">
        <v>0</v>
      </c>
      <c r="E16" s="95">
        <v>0</v>
      </c>
      <c r="F16" s="102">
        <v>0</v>
      </c>
      <c r="G16" s="114">
        <v>0</v>
      </c>
      <c r="H16" s="95">
        <v>0</v>
      </c>
      <c r="I16" s="102">
        <v>0</v>
      </c>
      <c r="J16" s="114">
        <v>0</v>
      </c>
      <c r="K16" s="95">
        <v>0</v>
      </c>
      <c r="L16" s="102">
        <v>0</v>
      </c>
      <c r="M16" s="114">
        <v>0</v>
      </c>
      <c r="N16" s="95">
        <v>0</v>
      </c>
      <c r="O16" s="102">
        <v>0</v>
      </c>
      <c r="P16" s="114">
        <v>0</v>
      </c>
      <c r="Q16" s="95">
        <v>0</v>
      </c>
      <c r="R16" s="102">
        <v>0</v>
      </c>
      <c r="S16" s="114">
        <v>0</v>
      </c>
      <c r="T16" s="95">
        <v>0</v>
      </c>
      <c r="U16" s="102">
        <v>0</v>
      </c>
      <c r="V16" s="114">
        <v>0</v>
      </c>
      <c r="W16" s="95">
        <v>0</v>
      </c>
      <c r="X16" s="102">
        <v>0</v>
      </c>
      <c r="Y16" s="114">
        <v>0</v>
      </c>
      <c r="Z16" s="95">
        <v>0</v>
      </c>
      <c r="AA16" s="102">
        <v>0</v>
      </c>
      <c r="AB16" s="114">
        <v>0</v>
      </c>
      <c r="AC16" s="95">
        <v>0</v>
      </c>
      <c r="AD16" s="102">
        <v>0</v>
      </c>
      <c r="AE16" s="114">
        <v>0</v>
      </c>
      <c r="AF16" s="95">
        <v>0</v>
      </c>
      <c r="AG16" s="102">
        <v>0</v>
      </c>
      <c r="AH16" s="114">
        <v>0</v>
      </c>
      <c r="AI16" s="6"/>
    </row>
    <row r="17" spans="1:39" ht="12.6" thickBot="1" x14ac:dyDescent="0.45">
      <c r="A17" s="19" t="s">
        <v>8</v>
      </c>
      <c r="B17" s="137">
        <f t="shared" ref="B17" si="10">AVERAGE(B16:D16)*VLOOKUP(B15,$AL$7:$AN$15,2, FALSE)*VLOOKUP(B15,$AL$7:$AN$15,3, FALSE)</f>
        <v>0</v>
      </c>
      <c r="C17" s="138"/>
      <c r="D17" s="139"/>
      <c r="E17" s="137">
        <f t="shared" ref="E17" si="11">AVERAGE(E16:G16)*VLOOKUP(E15,$AL$7:$AN$15,2, FALSE)*VLOOKUP(E15,$AL$7:$AN$15,3, FALSE)</f>
        <v>0</v>
      </c>
      <c r="F17" s="138"/>
      <c r="G17" s="139"/>
      <c r="H17" s="137">
        <f t="shared" ref="H17" si="12">AVERAGE(H16:J16)*VLOOKUP(H15,$AL$7:$AN$15,2, FALSE)*VLOOKUP(H15,$AL$7:$AN$15,3, FALSE)</f>
        <v>0</v>
      </c>
      <c r="I17" s="138"/>
      <c r="J17" s="139"/>
      <c r="K17" s="137">
        <f t="shared" ref="K17" si="13">AVERAGE(K16:M16)*VLOOKUP(K15,$AL$7:$AN$15,2, FALSE)*VLOOKUP(K15,$AL$7:$AN$15,3, FALSE)</f>
        <v>0</v>
      </c>
      <c r="L17" s="138"/>
      <c r="M17" s="139"/>
      <c r="N17" s="137">
        <f t="shared" ref="N17" si="14">AVERAGE(N16:P16)*VLOOKUP(N15,$AL$7:$AN$15,2, FALSE)*VLOOKUP(N15,$AL$7:$AN$15,3, FALSE)</f>
        <v>0</v>
      </c>
      <c r="O17" s="138"/>
      <c r="P17" s="139"/>
      <c r="Q17" s="137">
        <f t="shared" ref="Q17" si="15">AVERAGE(Q16:S16)*VLOOKUP(Q15,$AL$7:$AN$15,2, FALSE)*VLOOKUP(Q15,$AL$7:$AN$15,3, FALSE)</f>
        <v>0</v>
      </c>
      <c r="R17" s="138"/>
      <c r="S17" s="139"/>
      <c r="T17" s="137">
        <f t="shared" ref="T17" si="16">AVERAGE(T16:V16)*VLOOKUP(T15,$AL$7:$AN$15,2, FALSE)*VLOOKUP(T15,$AL$7:$AN$15,3, FALSE)</f>
        <v>0</v>
      </c>
      <c r="U17" s="138"/>
      <c r="V17" s="139"/>
      <c r="W17" s="137">
        <f t="shared" ref="W17" si="17">AVERAGE(W16:Y16)*VLOOKUP(W15,$AL$7:$AN$15,2, FALSE)*VLOOKUP(W15,$AL$7:$AN$15,3, FALSE)</f>
        <v>0</v>
      </c>
      <c r="X17" s="138"/>
      <c r="Y17" s="139"/>
      <c r="Z17" s="137">
        <f t="shared" ref="Z17" si="18">AVERAGE(Z16:AB16)*VLOOKUP(Z15,$AL$7:$AN$15,2, FALSE)*VLOOKUP(Z15,$AL$7:$AN$15,3, FALSE)</f>
        <v>0</v>
      </c>
      <c r="AA17" s="138"/>
      <c r="AB17" s="139"/>
      <c r="AC17" s="137">
        <f t="shared" ref="AC17" si="19">AVERAGE(AC16:AE16)*VLOOKUP(AC15,$AL$7:$AN$15,2, FALSE)*VLOOKUP(AC15,$AL$7:$AN$15,3, FALSE)</f>
        <v>0</v>
      </c>
      <c r="AD17" s="138"/>
      <c r="AE17" s="139"/>
      <c r="AF17" s="137">
        <f t="shared" ref="AF17" si="20">AVERAGE(AF16:AH16)*VLOOKUP(AF15,$AL$7:$AN$15,2, FALSE)*VLOOKUP(AF15,$AL$7:$AN$15,3, FALSE)</f>
        <v>0</v>
      </c>
      <c r="AG17" s="138"/>
      <c r="AH17" s="139"/>
      <c r="AI17" s="113">
        <f>SUM(B17:AH17)</f>
        <v>0</v>
      </c>
    </row>
    <row r="18" spans="1:39" ht="12.6" thickBot="1" x14ac:dyDescent="0.45"/>
    <row r="19" spans="1:39" ht="12.6" thickBot="1" x14ac:dyDescent="0.45">
      <c r="A19" s="131" t="s">
        <v>35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/>
    </row>
    <row r="20" spans="1:39" ht="12.6" thickBot="1" x14ac:dyDescent="0.45">
      <c r="A20" s="42" t="s">
        <v>30</v>
      </c>
      <c r="B20" s="43"/>
      <c r="C20" s="37" t="s">
        <v>33</v>
      </c>
      <c r="D20" s="45"/>
      <c r="E20" s="44" t="s">
        <v>54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34"/>
      <c r="AL20" s="70" t="s">
        <v>105</v>
      </c>
    </row>
    <row r="21" spans="1:39" ht="16.95" customHeight="1" x14ac:dyDescent="0.4">
      <c r="A21" s="14"/>
      <c r="B21" s="143" t="s">
        <v>18</v>
      </c>
      <c r="C21" s="144"/>
      <c r="D21" s="145"/>
      <c r="E21" s="143" t="s">
        <v>19</v>
      </c>
      <c r="F21" s="144"/>
      <c r="G21" s="145"/>
      <c r="H21" s="143" t="s">
        <v>20</v>
      </c>
      <c r="I21" s="144"/>
      <c r="J21" s="145"/>
      <c r="K21" s="143" t="s">
        <v>21</v>
      </c>
      <c r="L21" s="144"/>
      <c r="M21" s="145"/>
      <c r="N21" s="143" t="s">
        <v>39</v>
      </c>
      <c r="O21" s="144"/>
      <c r="P21" s="145"/>
      <c r="Q21" s="143" t="s">
        <v>22</v>
      </c>
      <c r="R21" s="144"/>
      <c r="S21" s="145"/>
      <c r="T21" s="143" t="s">
        <v>23</v>
      </c>
      <c r="U21" s="144"/>
      <c r="V21" s="145"/>
      <c r="W21" s="143" t="s">
        <v>24</v>
      </c>
      <c r="X21" s="144"/>
      <c r="Y21" s="145"/>
      <c r="Z21" s="143" t="s">
        <v>25</v>
      </c>
      <c r="AA21" s="144"/>
      <c r="AB21" s="145"/>
      <c r="AC21" s="143" t="s">
        <v>26</v>
      </c>
      <c r="AD21" s="144"/>
      <c r="AE21" s="145"/>
      <c r="AF21" s="143" t="s">
        <v>27</v>
      </c>
      <c r="AG21" s="144"/>
      <c r="AH21" s="145"/>
      <c r="AI21" s="16" t="s">
        <v>17</v>
      </c>
      <c r="AL21" s="1" t="s">
        <v>78</v>
      </c>
      <c r="AM21" s="70" t="s">
        <v>106</v>
      </c>
    </row>
    <row r="22" spans="1:39" ht="16.95" customHeight="1" x14ac:dyDescent="0.4">
      <c r="A22" s="18" t="s">
        <v>5</v>
      </c>
      <c r="B22" s="140" t="s">
        <v>28</v>
      </c>
      <c r="C22" s="141"/>
      <c r="D22" s="142"/>
      <c r="E22" s="140" t="s">
        <v>28</v>
      </c>
      <c r="F22" s="141"/>
      <c r="G22" s="142"/>
      <c r="H22" s="140" t="s">
        <v>28</v>
      </c>
      <c r="I22" s="141"/>
      <c r="J22" s="142"/>
      <c r="K22" s="140" t="s">
        <v>28</v>
      </c>
      <c r="L22" s="141"/>
      <c r="M22" s="142"/>
      <c r="N22" s="140" t="s">
        <v>28</v>
      </c>
      <c r="O22" s="141"/>
      <c r="P22" s="142"/>
      <c r="Q22" s="140" t="s">
        <v>28</v>
      </c>
      <c r="R22" s="141"/>
      <c r="S22" s="142"/>
      <c r="T22" s="140" t="s">
        <v>28</v>
      </c>
      <c r="U22" s="141"/>
      <c r="V22" s="142"/>
      <c r="W22" s="140" t="s">
        <v>28</v>
      </c>
      <c r="X22" s="141"/>
      <c r="Y22" s="142"/>
      <c r="Z22" s="140" t="s">
        <v>28</v>
      </c>
      <c r="AA22" s="141"/>
      <c r="AB22" s="142"/>
      <c r="AC22" s="140" t="s">
        <v>28</v>
      </c>
      <c r="AD22" s="141"/>
      <c r="AE22" s="142"/>
      <c r="AF22" s="140" t="s">
        <v>28</v>
      </c>
      <c r="AG22" s="141"/>
      <c r="AH22" s="142"/>
      <c r="AI22" s="5"/>
      <c r="AL22" s="1" t="s">
        <v>79</v>
      </c>
      <c r="AM22" s="70" t="s">
        <v>107</v>
      </c>
    </row>
    <row r="23" spans="1:39" ht="16.95" customHeight="1" x14ac:dyDescent="0.4">
      <c r="A23" s="18" t="s">
        <v>7</v>
      </c>
      <c r="B23" s="95">
        <v>0</v>
      </c>
      <c r="C23" s="102">
        <v>0</v>
      </c>
      <c r="D23" s="114">
        <v>0</v>
      </c>
      <c r="E23" s="95">
        <v>0</v>
      </c>
      <c r="F23" s="102">
        <v>0</v>
      </c>
      <c r="G23" s="114">
        <v>0</v>
      </c>
      <c r="H23" s="95">
        <v>0</v>
      </c>
      <c r="I23" s="102">
        <v>0</v>
      </c>
      <c r="J23" s="114">
        <v>0</v>
      </c>
      <c r="K23" s="95">
        <v>0</v>
      </c>
      <c r="L23" s="102">
        <v>0</v>
      </c>
      <c r="M23" s="114">
        <v>0</v>
      </c>
      <c r="N23" s="95">
        <v>0</v>
      </c>
      <c r="O23" s="102">
        <v>0</v>
      </c>
      <c r="P23" s="114">
        <v>0</v>
      </c>
      <c r="Q23" s="95">
        <v>0</v>
      </c>
      <c r="R23" s="102">
        <v>0</v>
      </c>
      <c r="S23" s="114">
        <v>0</v>
      </c>
      <c r="T23" s="95">
        <v>0</v>
      </c>
      <c r="U23" s="102">
        <v>0</v>
      </c>
      <c r="V23" s="114">
        <v>0</v>
      </c>
      <c r="W23" s="95">
        <v>0</v>
      </c>
      <c r="X23" s="102">
        <v>0</v>
      </c>
      <c r="Y23" s="114">
        <v>0</v>
      </c>
      <c r="Z23" s="95">
        <v>0</v>
      </c>
      <c r="AA23" s="102">
        <v>0</v>
      </c>
      <c r="AB23" s="114">
        <v>0</v>
      </c>
      <c r="AC23" s="95">
        <v>0</v>
      </c>
      <c r="AD23" s="102">
        <v>0</v>
      </c>
      <c r="AE23" s="114">
        <v>0</v>
      </c>
      <c r="AF23" s="95">
        <v>0</v>
      </c>
      <c r="AG23" s="102">
        <v>0</v>
      </c>
      <c r="AH23" s="114">
        <v>0</v>
      </c>
      <c r="AI23" s="6"/>
      <c r="AL23" s="1" t="s">
        <v>3</v>
      </c>
      <c r="AM23" s="70" t="s">
        <v>106</v>
      </c>
    </row>
    <row r="24" spans="1:39" ht="12.6" thickBot="1" x14ac:dyDescent="0.45">
      <c r="A24" s="19" t="s">
        <v>8</v>
      </c>
      <c r="B24" s="137">
        <f t="shared" ref="B24" si="21">AVERAGE(B23:D23)*VLOOKUP(B22,$AL$7:$AN$15,2, FALSE)*VLOOKUP(B22,$AL$7:$AN$15,3, FALSE)</f>
        <v>0</v>
      </c>
      <c r="C24" s="138"/>
      <c r="D24" s="139"/>
      <c r="E24" s="137">
        <f t="shared" ref="E24" si="22">AVERAGE(E23:G23)*VLOOKUP(E22,$AL$7:$AN$15,2, FALSE)*VLOOKUP(E22,$AL$7:$AN$15,3, FALSE)</f>
        <v>0</v>
      </c>
      <c r="F24" s="138"/>
      <c r="G24" s="139"/>
      <c r="H24" s="137">
        <f t="shared" ref="H24" si="23">AVERAGE(H23:J23)*VLOOKUP(H22,$AL$7:$AN$15,2, FALSE)*VLOOKUP(H22,$AL$7:$AN$15,3, FALSE)</f>
        <v>0</v>
      </c>
      <c r="I24" s="138"/>
      <c r="J24" s="139"/>
      <c r="K24" s="137">
        <f t="shared" ref="K24" si="24">AVERAGE(K23:M23)*VLOOKUP(K22,$AL$7:$AN$15,2, FALSE)*VLOOKUP(K22,$AL$7:$AN$15,3, FALSE)</f>
        <v>0</v>
      </c>
      <c r="L24" s="138"/>
      <c r="M24" s="139"/>
      <c r="N24" s="137">
        <f t="shared" ref="N24" si="25">AVERAGE(N23:P23)*VLOOKUP(N22,$AL$7:$AN$15,2, FALSE)*VLOOKUP(N22,$AL$7:$AN$15,3, FALSE)</f>
        <v>0</v>
      </c>
      <c r="O24" s="138"/>
      <c r="P24" s="139"/>
      <c r="Q24" s="137">
        <f t="shared" ref="Q24" si="26">AVERAGE(Q23:S23)*VLOOKUP(Q22,$AL$7:$AN$15,2, FALSE)*VLOOKUP(Q22,$AL$7:$AN$15,3, FALSE)</f>
        <v>0</v>
      </c>
      <c r="R24" s="138"/>
      <c r="S24" s="139"/>
      <c r="T24" s="137">
        <f t="shared" ref="T24" si="27">AVERAGE(T23:V23)*VLOOKUP(T22,$AL$7:$AN$15,2, FALSE)*VLOOKUP(T22,$AL$7:$AN$15,3, FALSE)</f>
        <v>0</v>
      </c>
      <c r="U24" s="138"/>
      <c r="V24" s="139"/>
      <c r="W24" s="137">
        <f t="shared" ref="W24" si="28">AVERAGE(W23:Y23)*VLOOKUP(W22,$AL$7:$AN$15,2, FALSE)*VLOOKUP(W22,$AL$7:$AN$15,3, FALSE)</f>
        <v>0</v>
      </c>
      <c r="X24" s="138"/>
      <c r="Y24" s="139"/>
      <c r="Z24" s="137">
        <f t="shared" ref="Z24" si="29">AVERAGE(Z23:AB23)*VLOOKUP(Z22,$AL$7:$AN$15,2, FALSE)*VLOOKUP(Z22,$AL$7:$AN$15,3, FALSE)</f>
        <v>0</v>
      </c>
      <c r="AA24" s="138"/>
      <c r="AB24" s="139"/>
      <c r="AC24" s="137">
        <f t="shared" ref="AC24" si="30">AVERAGE(AC23:AE23)*VLOOKUP(AC22,$AL$7:$AN$15,2, FALSE)*VLOOKUP(AC22,$AL$7:$AN$15,3, FALSE)</f>
        <v>0</v>
      </c>
      <c r="AD24" s="138"/>
      <c r="AE24" s="139"/>
      <c r="AF24" s="137">
        <f t="shared" ref="AF24" si="31">AVERAGE(AF23:AH23)*VLOOKUP(AF22,$AL$7:$AN$15,2, FALSE)*VLOOKUP(AF22,$AL$7:$AN$15,3, FALSE)</f>
        <v>0</v>
      </c>
      <c r="AG24" s="138"/>
      <c r="AH24" s="139"/>
      <c r="AI24" s="113">
        <f>SUM(B24:AH24)</f>
        <v>0</v>
      </c>
      <c r="AL24" s="1" t="s">
        <v>4</v>
      </c>
      <c r="AM24" s="70" t="s">
        <v>107</v>
      </c>
    </row>
    <row r="25" spans="1:39" ht="12.6" thickBot="1" x14ac:dyDescent="0.45">
      <c r="AL25" s="1" t="s">
        <v>1</v>
      </c>
      <c r="AM25" s="70" t="s">
        <v>106</v>
      </c>
    </row>
    <row r="26" spans="1:39" ht="12.6" thickBot="1" x14ac:dyDescent="0.45">
      <c r="A26" s="131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  <c r="AL26" s="1" t="s">
        <v>0</v>
      </c>
      <c r="AM26" s="70" t="s">
        <v>107</v>
      </c>
    </row>
    <row r="27" spans="1:39" ht="12.6" thickBot="1" x14ac:dyDescent="0.45">
      <c r="A27" s="42" t="s">
        <v>30</v>
      </c>
      <c r="B27" s="43"/>
      <c r="C27" s="37" t="s">
        <v>33</v>
      </c>
      <c r="D27" s="45"/>
      <c r="E27" s="44" t="s">
        <v>54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34"/>
      <c r="AL27" s="1" t="s">
        <v>104</v>
      </c>
      <c r="AM27" s="70" t="s">
        <v>108</v>
      </c>
    </row>
    <row r="28" spans="1:39" ht="16.95" customHeight="1" x14ac:dyDescent="0.4">
      <c r="A28" s="14"/>
      <c r="B28" s="143" t="s">
        <v>18</v>
      </c>
      <c r="C28" s="144"/>
      <c r="D28" s="145"/>
      <c r="E28" s="143" t="s">
        <v>19</v>
      </c>
      <c r="F28" s="144"/>
      <c r="G28" s="145"/>
      <c r="H28" s="143" t="s">
        <v>20</v>
      </c>
      <c r="I28" s="144"/>
      <c r="J28" s="145"/>
      <c r="K28" s="143" t="s">
        <v>21</v>
      </c>
      <c r="L28" s="144"/>
      <c r="M28" s="145"/>
      <c r="N28" s="143" t="s">
        <v>39</v>
      </c>
      <c r="O28" s="144"/>
      <c r="P28" s="145"/>
      <c r="Q28" s="143" t="s">
        <v>22</v>
      </c>
      <c r="R28" s="144"/>
      <c r="S28" s="145"/>
      <c r="T28" s="143" t="s">
        <v>23</v>
      </c>
      <c r="U28" s="144"/>
      <c r="V28" s="145"/>
      <c r="W28" s="143" t="s">
        <v>24</v>
      </c>
      <c r="X28" s="144"/>
      <c r="Y28" s="145"/>
      <c r="Z28" s="143" t="s">
        <v>25</v>
      </c>
      <c r="AA28" s="144"/>
      <c r="AB28" s="145"/>
      <c r="AC28" s="143" t="s">
        <v>26</v>
      </c>
      <c r="AD28" s="144"/>
      <c r="AE28" s="145"/>
      <c r="AF28" s="143" t="s">
        <v>27</v>
      </c>
      <c r="AG28" s="144"/>
      <c r="AH28" s="145"/>
      <c r="AI28" s="16" t="s">
        <v>17</v>
      </c>
      <c r="AL28" s="1" t="s">
        <v>2</v>
      </c>
      <c r="AM28" s="70" t="s">
        <v>109</v>
      </c>
    </row>
    <row r="29" spans="1:39" ht="16.95" customHeight="1" x14ac:dyDescent="0.4">
      <c r="A29" s="18" t="s">
        <v>5</v>
      </c>
      <c r="B29" s="140" t="s">
        <v>28</v>
      </c>
      <c r="C29" s="141"/>
      <c r="D29" s="142"/>
      <c r="E29" s="140" t="s">
        <v>28</v>
      </c>
      <c r="F29" s="141"/>
      <c r="G29" s="142"/>
      <c r="H29" s="140" t="s">
        <v>28</v>
      </c>
      <c r="I29" s="141"/>
      <c r="J29" s="142"/>
      <c r="K29" s="140" t="s">
        <v>28</v>
      </c>
      <c r="L29" s="141"/>
      <c r="M29" s="142"/>
      <c r="N29" s="140" t="s">
        <v>28</v>
      </c>
      <c r="O29" s="141"/>
      <c r="P29" s="142"/>
      <c r="Q29" s="140" t="s">
        <v>28</v>
      </c>
      <c r="R29" s="141"/>
      <c r="S29" s="142"/>
      <c r="T29" s="140" t="s">
        <v>28</v>
      </c>
      <c r="U29" s="141"/>
      <c r="V29" s="142"/>
      <c r="W29" s="140" t="s">
        <v>28</v>
      </c>
      <c r="X29" s="141"/>
      <c r="Y29" s="142"/>
      <c r="Z29" s="140" t="s">
        <v>28</v>
      </c>
      <c r="AA29" s="141"/>
      <c r="AB29" s="142"/>
      <c r="AC29" s="140" t="s">
        <v>28</v>
      </c>
      <c r="AD29" s="141"/>
      <c r="AE29" s="142"/>
      <c r="AF29" s="140" t="s">
        <v>28</v>
      </c>
      <c r="AG29" s="141"/>
      <c r="AH29" s="142"/>
      <c r="AI29" s="5"/>
    </row>
    <row r="30" spans="1:39" ht="16.95" customHeight="1" x14ac:dyDescent="0.4">
      <c r="A30" s="18" t="s">
        <v>7</v>
      </c>
      <c r="B30" s="95">
        <v>0</v>
      </c>
      <c r="C30" s="102">
        <v>0</v>
      </c>
      <c r="D30" s="114">
        <v>0</v>
      </c>
      <c r="E30" s="95">
        <v>0</v>
      </c>
      <c r="F30" s="102">
        <v>0</v>
      </c>
      <c r="G30" s="114">
        <v>0</v>
      </c>
      <c r="H30" s="95">
        <v>0</v>
      </c>
      <c r="I30" s="102">
        <v>0</v>
      </c>
      <c r="J30" s="114">
        <v>0</v>
      </c>
      <c r="K30" s="95">
        <v>0</v>
      </c>
      <c r="L30" s="102">
        <v>0</v>
      </c>
      <c r="M30" s="114">
        <v>0</v>
      </c>
      <c r="N30" s="95">
        <v>0</v>
      </c>
      <c r="O30" s="102">
        <v>0</v>
      </c>
      <c r="P30" s="114">
        <v>0</v>
      </c>
      <c r="Q30" s="95">
        <v>0</v>
      </c>
      <c r="R30" s="102">
        <v>0</v>
      </c>
      <c r="S30" s="114">
        <v>0</v>
      </c>
      <c r="T30" s="95">
        <v>0</v>
      </c>
      <c r="U30" s="102">
        <v>0</v>
      </c>
      <c r="V30" s="114">
        <v>0</v>
      </c>
      <c r="W30" s="95">
        <v>0</v>
      </c>
      <c r="X30" s="102">
        <v>0</v>
      </c>
      <c r="Y30" s="114">
        <v>0</v>
      </c>
      <c r="Z30" s="95">
        <v>0</v>
      </c>
      <c r="AA30" s="102">
        <v>0</v>
      </c>
      <c r="AB30" s="114">
        <v>0</v>
      </c>
      <c r="AC30" s="95">
        <v>0</v>
      </c>
      <c r="AD30" s="102">
        <v>0</v>
      </c>
      <c r="AE30" s="114">
        <v>0</v>
      </c>
      <c r="AF30" s="95">
        <v>0</v>
      </c>
      <c r="AG30" s="102">
        <v>0</v>
      </c>
      <c r="AH30" s="114">
        <v>0</v>
      </c>
      <c r="AI30" s="6"/>
    </row>
    <row r="31" spans="1:39" ht="12.6" thickBot="1" x14ac:dyDescent="0.45">
      <c r="A31" s="19" t="s">
        <v>8</v>
      </c>
      <c r="B31" s="137">
        <f t="shared" ref="B31" si="32">AVERAGE(B30:D30)*VLOOKUP(B29,$AL$7:$AN$15,2, FALSE)*VLOOKUP(B29,$AL$7:$AN$15,3, FALSE)</f>
        <v>0</v>
      </c>
      <c r="C31" s="138"/>
      <c r="D31" s="139"/>
      <c r="E31" s="137">
        <f t="shared" ref="E31" si="33">AVERAGE(E30:G30)*VLOOKUP(E29,$AL$7:$AN$15,2, FALSE)*VLOOKUP(E29,$AL$7:$AN$15,3, FALSE)</f>
        <v>0</v>
      </c>
      <c r="F31" s="138"/>
      <c r="G31" s="139"/>
      <c r="H31" s="137">
        <f t="shared" ref="H31" si="34">AVERAGE(H30:J30)*VLOOKUP(H29,$AL$7:$AN$15,2, FALSE)*VLOOKUP(H29,$AL$7:$AN$15,3, FALSE)</f>
        <v>0</v>
      </c>
      <c r="I31" s="138"/>
      <c r="J31" s="139"/>
      <c r="K31" s="137">
        <f t="shared" ref="K31" si="35">AVERAGE(K30:M30)*VLOOKUP(K29,$AL$7:$AN$15,2, FALSE)*VLOOKUP(K29,$AL$7:$AN$15,3, FALSE)</f>
        <v>0</v>
      </c>
      <c r="L31" s="138"/>
      <c r="M31" s="139"/>
      <c r="N31" s="137">
        <f t="shared" ref="N31" si="36">AVERAGE(N30:P30)*VLOOKUP(N29,$AL$7:$AN$15,2, FALSE)*VLOOKUP(N29,$AL$7:$AN$15,3, FALSE)</f>
        <v>0</v>
      </c>
      <c r="O31" s="138"/>
      <c r="P31" s="139"/>
      <c r="Q31" s="137">
        <f t="shared" ref="Q31" si="37">AVERAGE(Q30:S30)*VLOOKUP(Q29,$AL$7:$AN$15,2, FALSE)*VLOOKUP(Q29,$AL$7:$AN$15,3, FALSE)</f>
        <v>0</v>
      </c>
      <c r="R31" s="138"/>
      <c r="S31" s="139"/>
      <c r="T31" s="137">
        <f t="shared" ref="T31" si="38">AVERAGE(T30:V30)*VLOOKUP(T29,$AL$7:$AN$15,2, FALSE)*VLOOKUP(T29,$AL$7:$AN$15,3, FALSE)</f>
        <v>0</v>
      </c>
      <c r="U31" s="138"/>
      <c r="V31" s="139"/>
      <c r="W31" s="137">
        <f t="shared" ref="W31" si="39">AVERAGE(W30:Y30)*VLOOKUP(W29,$AL$7:$AN$15,2, FALSE)*VLOOKUP(W29,$AL$7:$AN$15,3, FALSE)</f>
        <v>0</v>
      </c>
      <c r="X31" s="138"/>
      <c r="Y31" s="139"/>
      <c r="Z31" s="137">
        <f t="shared" ref="Z31" si="40">AVERAGE(Z30:AB30)*VLOOKUP(Z29,$AL$7:$AN$15,2, FALSE)*VLOOKUP(Z29,$AL$7:$AN$15,3, FALSE)</f>
        <v>0</v>
      </c>
      <c r="AA31" s="138"/>
      <c r="AB31" s="139"/>
      <c r="AC31" s="137">
        <f t="shared" ref="AC31" si="41">AVERAGE(AC30:AE30)*VLOOKUP(AC29,$AL$7:$AN$15,2, FALSE)*VLOOKUP(AC29,$AL$7:$AN$15,3, FALSE)</f>
        <v>0</v>
      </c>
      <c r="AD31" s="138"/>
      <c r="AE31" s="139"/>
      <c r="AF31" s="137">
        <f t="shared" ref="AF31" si="42">AVERAGE(AF30:AH30)*VLOOKUP(AF29,$AL$7:$AN$15,2, FALSE)*VLOOKUP(AF29,$AL$7:$AN$15,3, FALSE)</f>
        <v>0</v>
      </c>
      <c r="AG31" s="138"/>
      <c r="AH31" s="139"/>
      <c r="AI31" s="113">
        <f>SUM(B31:AH31)</f>
        <v>0</v>
      </c>
    </row>
    <row r="32" spans="1:39" ht="16.95" customHeight="1" x14ac:dyDescent="0.4"/>
    <row r="33" spans="1:4" ht="16.95" customHeight="1" x14ac:dyDescent="0.4">
      <c r="A33" s="27" t="s">
        <v>118</v>
      </c>
      <c r="B33" s="146">
        <f>SUM(AI:AI)</f>
        <v>0</v>
      </c>
      <c r="C33" s="146"/>
      <c r="D33" s="115" t="s">
        <v>8</v>
      </c>
    </row>
    <row r="34" spans="1:4" ht="16.95" customHeight="1" x14ac:dyDescent="0.4"/>
    <row r="35" spans="1:4" ht="16.95" customHeight="1" x14ac:dyDescent="0.4"/>
    <row r="36" spans="1:4" ht="16.95" customHeight="1" x14ac:dyDescent="0.4"/>
    <row r="37" spans="1:4" ht="16.95" customHeight="1" x14ac:dyDescent="0.4"/>
    <row r="38" spans="1:4" ht="16.95" customHeight="1" x14ac:dyDescent="0.4"/>
    <row r="39" spans="1:4" ht="16.95" customHeight="1" x14ac:dyDescent="0.4"/>
    <row r="40" spans="1:4" ht="16.95" customHeight="1" x14ac:dyDescent="0.4"/>
    <row r="41" spans="1:4" ht="16.95" customHeight="1" x14ac:dyDescent="0.4"/>
    <row r="42" spans="1:4" ht="16.95" customHeight="1" x14ac:dyDescent="0.4"/>
    <row r="43" spans="1:4" ht="16.95" customHeight="1" x14ac:dyDescent="0.4"/>
    <row r="44" spans="1:4" ht="16.95" customHeight="1" x14ac:dyDescent="0.4"/>
    <row r="45" spans="1:4" ht="16.95" customHeight="1" x14ac:dyDescent="0.4"/>
    <row r="46" spans="1:4" ht="16.95" customHeight="1" x14ac:dyDescent="0.4"/>
    <row r="47" spans="1:4" ht="16.95" customHeight="1" x14ac:dyDescent="0.4"/>
    <row r="48" spans="1:4" ht="16.95" customHeight="1" x14ac:dyDescent="0.4"/>
    <row r="49" ht="16.95" customHeight="1" x14ac:dyDescent="0.4"/>
    <row r="50" ht="16.95" customHeight="1" x14ac:dyDescent="0.4"/>
    <row r="51" ht="16.95" customHeight="1" x14ac:dyDescent="0.4"/>
    <row r="52" ht="16.95" customHeight="1" x14ac:dyDescent="0.4"/>
    <row r="53" ht="16.95" customHeight="1" x14ac:dyDescent="0.4"/>
  </sheetData>
  <mergeCells count="139">
    <mergeCell ref="Z31:AB31"/>
    <mergeCell ref="AC31:AE31"/>
    <mergeCell ref="AF31:AH31"/>
    <mergeCell ref="B33:C33"/>
    <mergeCell ref="Z29:AB29"/>
    <mergeCell ref="AC29:AE29"/>
    <mergeCell ref="AF29:AH29"/>
    <mergeCell ref="B31:D31"/>
    <mergeCell ref="E31:G31"/>
    <mergeCell ref="H31:J31"/>
    <mergeCell ref="K31:M31"/>
    <mergeCell ref="N31:P31"/>
    <mergeCell ref="Q31:S31"/>
    <mergeCell ref="T31:V31"/>
    <mergeCell ref="B29:D29"/>
    <mergeCell ref="E29:G29"/>
    <mergeCell ref="H29:J29"/>
    <mergeCell ref="K29:M29"/>
    <mergeCell ref="N29:P29"/>
    <mergeCell ref="Q29:S29"/>
    <mergeCell ref="T29:V29"/>
    <mergeCell ref="W29:Y29"/>
    <mergeCell ref="W31:Y31"/>
    <mergeCell ref="A26:AI26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Q24:S24"/>
    <mergeCell ref="T24:V24"/>
    <mergeCell ref="W24:Y24"/>
    <mergeCell ref="Z24:AB24"/>
    <mergeCell ref="AC24:AE24"/>
    <mergeCell ref="AF24:AH24"/>
    <mergeCell ref="T22:V22"/>
    <mergeCell ref="W22:Y22"/>
    <mergeCell ref="Z22:AB22"/>
    <mergeCell ref="AC22:AE22"/>
    <mergeCell ref="AF22:AH22"/>
    <mergeCell ref="Q22:S22"/>
    <mergeCell ref="B24:D24"/>
    <mergeCell ref="E24:G24"/>
    <mergeCell ref="H24:J24"/>
    <mergeCell ref="K24:M24"/>
    <mergeCell ref="N24:P24"/>
    <mergeCell ref="B22:D22"/>
    <mergeCell ref="E22:G22"/>
    <mergeCell ref="H22:J22"/>
    <mergeCell ref="K22:M22"/>
    <mergeCell ref="N22:P22"/>
    <mergeCell ref="Q21:S21"/>
    <mergeCell ref="T21:V21"/>
    <mergeCell ref="W21:Y21"/>
    <mergeCell ref="Z21:AB21"/>
    <mergeCell ref="AC21:AE21"/>
    <mergeCell ref="AF21:AH21"/>
    <mergeCell ref="W17:Y17"/>
    <mergeCell ref="Z17:AB17"/>
    <mergeCell ref="AC17:AE17"/>
    <mergeCell ref="AF17:AH17"/>
    <mergeCell ref="A19:AI19"/>
    <mergeCell ref="B21:D21"/>
    <mergeCell ref="E21:G21"/>
    <mergeCell ref="H21:J21"/>
    <mergeCell ref="K21:M21"/>
    <mergeCell ref="N21:P21"/>
    <mergeCell ref="AC15:AE15"/>
    <mergeCell ref="AF15:AH15"/>
    <mergeCell ref="B17:D17"/>
    <mergeCell ref="E17:G17"/>
    <mergeCell ref="H17:J17"/>
    <mergeCell ref="K17:M17"/>
    <mergeCell ref="N17:P17"/>
    <mergeCell ref="Q17:S17"/>
    <mergeCell ref="T17:V17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8:AE8"/>
    <mergeCell ref="AF8:AH8"/>
    <mergeCell ref="A12:AI12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T8:V8"/>
    <mergeCell ref="W8:Y8"/>
    <mergeCell ref="Z8:AB8"/>
    <mergeCell ref="A1:AI1"/>
    <mergeCell ref="A5:AI5"/>
    <mergeCell ref="AK5:AN5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B8:D8"/>
    <mergeCell ref="E8:G8"/>
    <mergeCell ref="H8:J8"/>
    <mergeCell ref="K8:M8"/>
    <mergeCell ref="N8:P8"/>
    <mergeCell ref="Q8:S8"/>
  </mergeCells>
  <dataValidations count="1">
    <dataValidation type="list" allowBlank="1" showInputMessage="1" showErrorMessage="1" sqref="B29:AH29 B15:AH15 B22:AH22 B8:AH8" xr:uid="{CB3E7011-C475-4B8B-A9B0-95489C95F3E5}">
      <formula1>$AL$7:$AL$15</formula1>
    </dataValidation>
  </dataValidations>
  <pageMargins left="0.7" right="0.7" top="0.75" bottom="0.75" header="0.3" footer="0.3"/>
  <ignoredErrors>
    <ignoredError sqref="B17:AH17 B24:AH24 B31:AH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G232"/>
  <sheetViews>
    <sheetView workbookViewId="0">
      <selection activeCell="C25" sqref="C25"/>
    </sheetView>
  </sheetViews>
  <sheetFormatPr defaultRowHeight="12.3" x14ac:dyDescent="0.4"/>
  <cols>
    <col min="1" max="1" width="21" customWidth="1"/>
    <col min="2" max="2" width="35.27734375" customWidth="1"/>
    <col min="3" max="3" width="33.38671875" customWidth="1"/>
    <col min="4" max="4" width="21.38671875" hidden="1" customWidth="1"/>
    <col min="5" max="5" width="22.27734375" hidden="1" customWidth="1"/>
    <col min="6" max="6" width="23.38671875" hidden="1" customWidth="1"/>
    <col min="7" max="7" width="24.27734375" hidden="1" customWidth="1"/>
    <col min="8" max="9" width="9.0546875" hidden="1" customWidth="1"/>
    <col min="10" max="10" width="16.0546875" hidden="1" customWidth="1"/>
    <col min="11" max="11" width="10.38671875" hidden="1" customWidth="1"/>
    <col min="12" max="12" width="9.38671875" hidden="1" customWidth="1"/>
    <col min="13" max="13" width="11" hidden="1" customWidth="1"/>
    <col min="14" max="14" width="12.609375" hidden="1" customWidth="1"/>
    <col min="15" max="15" width="12.6640625" hidden="1" customWidth="1"/>
    <col min="16" max="16" width="7.38671875" hidden="1" customWidth="1"/>
    <col min="17" max="17" width="12.38671875" hidden="1" customWidth="1"/>
    <col min="18" max="27" width="9.0546875" hidden="1" customWidth="1"/>
    <col min="28" max="28" width="0" hidden="1" customWidth="1"/>
  </cols>
  <sheetData>
    <row r="1" spans="1:33" x14ac:dyDescent="0.4">
      <c r="A1" s="147" t="s">
        <v>101</v>
      </c>
      <c r="B1" s="147"/>
      <c r="C1" s="147"/>
      <c r="D1" s="57"/>
      <c r="E1" s="57"/>
      <c r="F1" s="57"/>
      <c r="G1" s="57"/>
      <c r="J1" t="s">
        <v>81</v>
      </c>
      <c r="Q1" s="148" t="s">
        <v>82</v>
      </c>
      <c r="R1" s="148"/>
      <c r="S1" s="148"/>
      <c r="T1" s="148"/>
      <c r="U1" s="148"/>
      <c r="W1" s="148" t="s">
        <v>83</v>
      </c>
      <c r="X1" s="148"/>
      <c r="Y1" s="148"/>
      <c r="Z1" s="148"/>
      <c r="AA1" s="148"/>
      <c r="AB1" s="59" t="s">
        <v>84</v>
      </c>
      <c r="AC1" s="58"/>
      <c r="AD1" s="58"/>
      <c r="AE1" s="58"/>
      <c r="AF1" s="58"/>
      <c r="AG1" s="58"/>
    </row>
    <row r="2" spans="1:33" x14ac:dyDescent="0.4">
      <c r="J2" s="1" t="s">
        <v>85</v>
      </c>
      <c r="K2" s="1" t="s">
        <v>86</v>
      </c>
      <c r="L2" s="1" t="s">
        <v>87</v>
      </c>
      <c r="M2" s="1" t="s">
        <v>88</v>
      </c>
      <c r="N2" s="1" t="s">
        <v>89</v>
      </c>
      <c r="O2" s="1" t="s">
        <v>90</v>
      </c>
      <c r="Q2" s="1">
        <v>1</v>
      </c>
      <c r="R2" s="1">
        <v>2</v>
      </c>
      <c r="S2" s="1">
        <v>3</v>
      </c>
      <c r="T2" s="1">
        <v>4</v>
      </c>
      <c r="U2" s="1">
        <v>5</v>
      </c>
      <c r="W2" s="1">
        <v>1</v>
      </c>
      <c r="X2" s="1">
        <v>2</v>
      </c>
      <c r="Y2" s="1">
        <v>3</v>
      </c>
      <c r="Z2" s="1">
        <v>4</v>
      </c>
      <c r="AA2" s="1">
        <v>5</v>
      </c>
      <c r="AC2" s="29" t="s">
        <v>102</v>
      </c>
      <c r="AD2" s="1"/>
      <c r="AE2" s="1"/>
      <c r="AF2" s="1"/>
      <c r="AG2" s="1"/>
    </row>
    <row r="3" spans="1:33" x14ac:dyDescent="0.4">
      <c r="A3" s="67" t="s">
        <v>91</v>
      </c>
      <c r="B3" s="67" t="s">
        <v>92</v>
      </c>
      <c r="C3" s="67" t="s">
        <v>93</v>
      </c>
      <c r="J3" s="1">
        <v>0</v>
      </c>
    </row>
    <row r="4" spans="1:33" x14ac:dyDescent="0.4">
      <c r="A4" s="3">
        <v>1</v>
      </c>
      <c r="B4" s="116">
        <v>0</v>
      </c>
      <c r="C4" s="118" t="str">
        <f>IF(B4&gt;=$J$3,IF(B4&lt;$J$7,D4,IF(B4&gt;=$J$7,IF(B4&lt;$J$10,E4,IF(B4&gt;=$J$10,IF(B4&lt;$J$13,F4,IF(B4&gt;=$J$13,IF(B4&lt;$J$15,G4))))))))</f>
        <v>Specify Profile Pressure</v>
      </c>
      <c r="D4" s="60" t="str">
        <f>IF(B4=$J$3,"Specify Profile Pressure",IF(B4&lt;$J$4,"Profile Pressure Too Low",IF(B4&gt;=$J$4,IF(B4&lt;$J$5,B4*Q4+W4,IF(B4&gt;=$J$5,IF(B4&lt;$J$6,B4*Q5+W5, IF(B4&gt;=$J$6,IF(B4&lt;$J$7,B4*Q6+W6))))))))</f>
        <v>Specify Profile Pressure</v>
      </c>
      <c r="E4" s="61" t="b">
        <f>IF(B4&gt;=$J$7,IF(B4&lt;$J$8,B4*Q7+W7,IF(B4&gt;=$J$8,IF(B4&lt;$J$9,B4*Q8+W8,IF(B4&gt;=$J$9,IF(B4&lt;$J$10,B4*Q9+W9))))))</f>
        <v>0</v>
      </c>
      <c r="F4" s="62" t="b">
        <f>IF(B4&gt;=$J$10,IF(B4&lt;$J$11,B4*Q10+W10,IF(B4&gt;=$J$11,IF(B4&lt;$J$12,B4*Q11+W11,IF(B4&gt;=$J$12,IF(B4&lt;$J$13,B4*Q12+W12))))))</f>
        <v>0</v>
      </c>
      <c r="G4" s="58" t="b">
        <f>IF(B4&gt;=$J$13,IF(B4&lt;=$J$14,B4*Q13+W13,IF(B4&gt;$J$14,IF(B4&lt;$J$15,"Profile Pressure Too High"))))</f>
        <v>0</v>
      </c>
      <c r="H4" s="62"/>
      <c r="I4" s="62"/>
      <c r="J4" s="1">
        <f>0.15</f>
        <v>0.15</v>
      </c>
      <c r="K4" s="63">
        <v>697.15</v>
      </c>
      <c r="L4" s="1">
        <v>2035.5</v>
      </c>
      <c r="M4" s="63">
        <v>1740.9</v>
      </c>
      <c r="N4" s="1">
        <v>3037.1879999999996</v>
      </c>
      <c r="O4" s="1">
        <v>4212.45</v>
      </c>
      <c r="Q4" s="1">
        <f t="shared" ref="Q4:Q13" si="0">(K5-K4)/(J5-J4)</f>
        <v>2169.3999999999996</v>
      </c>
      <c r="R4" s="1">
        <f t="shared" ref="R4:R13" si="1">(L5-L4)/(J5-J4)</f>
        <v>7289.9999999999973</v>
      </c>
      <c r="S4" s="1">
        <f t="shared" ref="S4:S13" si="2">(M5-M4)/(J5-J4)</f>
        <v>3359.9999999999991</v>
      </c>
      <c r="T4" s="1">
        <f t="shared" ref="T4:T13" si="3">(N5-N4)/(J5-J4)</f>
        <v>10006.320000000002</v>
      </c>
      <c r="U4" s="1">
        <f t="shared" ref="U4:U13" si="4">(O5-O4)/(J5-J4)</f>
        <v>105750.99999999997</v>
      </c>
      <c r="V4" s="1"/>
      <c r="W4" s="1">
        <f>K4-Q4*J4</f>
        <v>371.74000000000007</v>
      </c>
      <c r="X4" s="1">
        <f>L4-R4*J4</f>
        <v>942.00000000000045</v>
      </c>
      <c r="Y4" s="1">
        <f>M4-S4*J4</f>
        <v>1236.9000000000003</v>
      </c>
      <c r="Z4" s="1">
        <f>N4-T4*J4</f>
        <v>1536.2399999999996</v>
      </c>
      <c r="AA4" s="1">
        <f>O4-U4*J4</f>
        <v>-11650.199999999993</v>
      </c>
    </row>
    <row r="5" spans="1:33" x14ac:dyDescent="0.4">
      <c r="A5" s="3">
        <v>2</v>
      </c>
      <c r="B5" s="117">
        <v>0</v>
      </c>
      <c r="C5" s="118" t="str">
        <f>IF(B5&gt;=$J$3,IF(B5&lt;$J$7,D5,IF(B5&gt;=$J$7,IF(B5&lt;$J$10,E5,IF(B5&gt;=$J$10,IF(B5&lt;$J$13,F5,IF(B5&gt;=$J$13,IF(B5&lt;$J$15,G5))))))))</f>
        <v>Specify Profile Pressure</v>
      </c>
      <c r="D5" s="60" t="str">
        <f>IF(B5=$J$3,"Specify Profile Pressure",IF(B5&lt;$J$4,"Profile Pressure Too Low",IF(B5&gt;=$J$4,IF(B5&lt;$J$5,B5*R4+X4,IF(B5&gt;=$J$5,IF(B5&lt;$J$6,B5*R5+X5, IF(B5&gt;=$J$6,IF(B5&lt;$J$7,B5*R6+X6))))))))</f>
        <v>Specify Profile Pressure</v>
      </c>
      <c r="E5" s="61" t="b">
        <f>IF(B5&gt;=$J$7,IF(B5&lt;$J$8,B5*R7+X7,IF(B5&gt;=$J$8,IF(B5&lt;$J$9,B5*R8+X8,IF(B5&gt;=$J$9,IF(B5&lt;$J$10,B5*R9+X9))))))</f>
        <v>0</v>
      </c>
      <c r="F5" s="62" t="b">
        <f>IF(B5&gt;=$J$10,IF(B5&lt;$J$11,B5*R10+X10,IF(B5&gt;=$J$11,IF(B5&lt;$J$12,B5*R11+X11,IF(B5&gt;=$J$12,IF(B5&lt;$J$13,B5*R12+X12))))))</f>
        <v>0</v>
      </c>
      <c r="G5" s="58" t="b">
        <f>IF(B5&gt;=$J$13,IF(B5&lt;=$J$14,B5*R13+X13,IF(B5&gt;$J$14,IF(B5&lt;$J$15,"Profile Pressure Too High"))))</f>
        <v>0</v>
      </c>
      <c r="J5" s="1">
        <f>J4+0.05</f>
        <v>0.2</v>
      </c>
      <c r="K5" s="63">
        <v>805.62</v>
      </c>
      <c r="L5" s="63">
        <v>2400</v>
      </c>
      <c r="M5" s="63">
        <v>1908.9</v>
      </c>
      <c r="N5" s="1">
        <v>3537.5039999999999</v>
      </c>
      <c r="O5" s="63">
        <v>9500</v>
      </c>
      <c r="Q5" s="1">
        <f t="shared" si="0"/>
        <v>7222.8000000000011</v>
      </c>
      <c r="R5" s="1">
        <f t="shared" si="1"/>
        <v>6372</v>
      </c>
      <c r="S5" s="1">
        <f t="shared" si="2"/>
        <v>7602</v>
      </c>
      <c r="T5" s="1">
        <f t="shared" si="3"/>
        <v>7888.7999999999938</v>
      </c>
      <c r="U5" s="1">
        <f t="shared" si="4"/>
        <v>64610.000000000015</v>
      </c>
      <c r="V5" s="1"/>
      <c r="W5" s="1">
        <f t="shared" ref="W5:W13" si="5">K5-Q5*J5</f>
        <v>-638.9400000000004</v>
      </c>
      <c r="X5" s="1">
        <f t="shared" ref="X5:X13" si="6">L5-R5*J5</f>
        <v>1125.5999999999999</v>
      </c>
      <c r="Y5" s="1">
        <f t="shared" ref="Y5:Y13" si="7">M5-S5*J5</f>
        <v>388.5</v>
      </c>
      <c r="Z5" s="1">
        <f t="shared" ref="Z5:Z13" si="8">N5-T5*J5</f>
        <v>1959.7440000000011</v>
      </c>
      <c r="AA5" s="1">
        <f t="shared" ref="AA5:AA13" si="9">O5-U5*J5</f>
        <v>-3422.0000000000036</v>
      </c>
    </row>
    <row r="6" spans="1:33" x14ac:dyDescent="0.4">
      <c r="A6" s="3">
        <v>3</v>
      </c>
      <c r="B6" s="117">
        <v>0</v>
      </c>
      <c r="C6" s="118" t="str">
        <f>IF(B6&gt;=$J$3,IF(B6&lt;$J$7,D6,IF(B6&gt;=$J$7,IF(B6&lt;$J$10,E6,IF(B6&gt;=$J$10,IF(B6&lt;$J$13,F6,IF(B6&gt;=$J$13,IF(B6&lt;$J$15,G6))))))))</f>
        <v>Specify Profile Pressure</v>
      </c>
      <c r="D6" s="60" t="str">
        <f>IF(B6=$J$3,"Specify Profile Pressure",IF(B6&lt;$J$4,"Profile Pressure Too Low",IF(B6&gt;=$J$4,IF(B6&lt;$J$5,B6*S4+Y4,IF(B6&gt;=$J$5,IF(B6&lt;$J$6,B6*S5+Y5, IF(B6&gt;=$J$6,IF(B6&lt;$J$7,B6*S6+Y6))))))))</f>
        <v>Specify Profile Pressure</v>
      </c>
      <c r="E6" s="61" t="b">
        <f>IF(B6&gt;=$J$7,IF(B6&lt;$J$8,B6*S7+Y7,IF(B6&gt;=$J$8,IF(B6&lt;$J$9,B6*S8+Y8,IF(B6&gt;=$J$9,IF(B6&lt;$J$10,B6*S9+Y9))))))</f>
        <v>0</v>
      </c>
      <c r="F6" s="62" t="b">
        <f>IF(B6&gt;=$J$10,IF(B6&lt;$J$11,B6*S10+Y10,IF(B6&gt;=$J$11,IF(B6&lt;$J$12,B6*S11+Y11,IF(B6&gt;=$J$12,IF(B6&lt;$J$13,B6*S12+Y12))))))</f>
        <v>0</v>
      </c>
      <c r="G6" s="58" t="b">
        <f>IF(B6&gt;=$J$13,IF(B6&lt;=$J$14,B6*S13+Y13,IF(B6&gt;$J$14,IF(B6&lt;$J$15,"Profile Pressure Too High"))))</f>
        <v>0</v>
      </c>
      <c r="J6" s="1">
        <f t="shared" ref="J6:J14" si="10">J5+0.05</f>
        <v>0.25</v>
      </c>
      <c r="K6" s="63">
        <v>1166.76</v>
      </c>
      <c r="L6" s="1">
        <v>2718.6</v>
      </c>
      <c r="M6" s="63">
        <v>2289</v>
      </c>
      <c r="N6" s="1">
        <v>3931.9439999999995</v>
      </c>
      <c r="O6" s="1">
        <v>12730.5</v>
      </c>
      <c r="Q6" s="1">
        <f t="shared" si="0"/>
        <v>12255.400000000001</v>
      </c>
      <c r="R6" s="1">
        <f t="shared" si="1"/>
        <v>5628.0000000000027</v>
      </c>
      <c r="S6" s="1">
        <f t="shared" si="2"/>
        <v>34944.000000000007</v>
      </c>
      <c r="T6" s="1">
        <f t="shared" si="3"/>
        <v>10255.44</v>
      </c>
      <c r="U6" s="1">
        <f t="shared" si="4"/>
        <v>45390.000000000007</v>
      </c>
      <c r="V6" s="1"/>
      <c r="W6" s="1">
        <f t="shared" si="5"/>
        <v>-1897.0900000000004</v>
      </c>
      <c r="X6" s="1">
        <f t="shared" si="6"/>
        <v>1311.5999999999992</v>
      </c>
      <c r="Y6" s="1">
        <f t="shared" si="7"/>
        <v>-6447.0000000000018</v>
      </c>
      <c r="Z6" s="1">
        <f t="shared" si="8"/>
        <v>1368.0839999999994</v>
      </c>
      <c r="AA6" s="1">
        <f t="shared" si="9"/>
        <v>1382.9999999999982</v>
      </c>
    </row>
    <row r="7" spans="1:33" x14ac:dyDescent="0.4">
      <c r="A7" s="3">
        <v>4</v>
      </c>
      <c r="B7" s="117">
        <v>0</v>
      </c>
      <c r="C7" s="118" t="str">
        <f>IF(B7&gt;=$J$3,IF(B7&lt;$J$7,D7,IF(B7&gt;=$J$7,IF(B7&lt;$J$10,E7,IF(B7&gt;=$J$10,IF(B7&lt;$J$13,F7,IF(B7&gt;=$J$13,IF(B7&lt;$J$15,G7))))))))</f>
        <v>Specify Profile Pressure</v>
      </c>
      <c r="D7" s="60" t="str">
        <f>IF(B7=$J$3,"Specify Profile Pressure",IF(B7&lt;$J$4,"Profile Pressure Too Low",IF(B7&gt;=$J$4,IF(B7&lt;$J$5,B7*T4+Z4,IF(B7&gt;=$J$5,IF(B7&lt;$J$6,B7*T5+Z5, IF(B7&gt;=$J$6,IF(B7&lt;$J$7,B7*T6+Z6))))))))</f>
        <v>Specify Profile Pressure</v>
      </c>
      <c r="E7" s="61" t="b">
        <f>IF(B7&gt;=$J$7,IF(B7&lt;$J$8,B7*T7+Z7,IF(B7&gt;=$J$8,IF(B7&lt;$J$9,B7*T8+Z8,IF(B7&gt;=$J$9,IF(B7&lt;$J$10,B7*T9+Z9))))))</f>
        <v>0</v>
      </c>
      <c r="F7" s="62" t="b">
        <f>IF(B7&gt;=$J$10,IF(B7&lt;$J$11,B7*T10+Z10,IF(B7&gt;=$J$11,IF(B7&lt;$J$12,B7*T11+Z11,IF(B7&gt;=$J$12,IF(B7&lt;$J$13,B7*T12+Z12))))))</f>
        <v>0</v>
      </c>
      <c r="G7" s="58" t="b">
        <f>IF(B7&gt;=$J$13,IF(B7&lt;=$J$14,B7*T13+Z13,IF(B7&gt;$J$14,IF(B7&lt;$J$15,"Profile Pressure Too High"))))</f>
        <v>0</v>
      </c>
      <c r="J7" s="1">
        <f t="shared" si="10"/>
        <v>0.3</v>
      </c>
      <c r="K7" s="63">
        <v>1779.53</v>
      </c>
      <c r="L7" s="63">
        <v>3000</v>
      </c>
      <c r="M7" s="63">
        <v>4036.2</v>
      </c>
      <c r="N7" s="1">
        <v>4444.7159999999994</v>
      </c>
      <c r="O7" s="63">
        <v>15000</v>
      </c>
      <c r="Q7" s="1">
        <f t="shared" si="0"/>
        <v>5134.4000000000015</v>
      </c>
      <c r="R7" s="1">
        <f t="shared" si="1"/>
        <v>6930.0000000000018</v>
      </c>
      <c r="S7" s="1">
        <f t="shared" si="2"/>
        <v>12810.000000000004</v>
      </c>
      <c r="T7" s="1">
        <f t="shared" si="3"/>
        <v>7016.880000000021</v>
      </c>
      <c r="U7" s="1">
        <f t="shared" si="4"/>
        <v>40170.000000000007</v>
      </c>
      <c r="V7" s="1"/>
      <c r="W7" s="1">
        <f t="shared" si="5"/>
        <v>239.20999999999958</v>
      </c>
      <c r="X7" s="1">
        <f t="shared" si="6"/>
        <v>920.99999999999955</v>
      </c>
      <c r="Y7" s="1">
        <f t="shared" si="7"/>
        <v>193.19999999999891</v>
      </c>
      <c r="Z7" s="1">
        <f t="shared" si="8"/>
        <v>2339.6519999999932</v>
      </c>
      <c r="AA7" s="1">
        <f t="shared" si="9"/>
        <v>2948.9999999999982</v>
      </c>
    </row>
    <row r="8" spans="1:33" x14ac:dyDescent="0.4">
      <c r="A8" s="3">
        <v>5</v>
      </c>
      <c r="B8" s="116">
        <v>0</v>
      </c>
      <c r="C8" s="118" t="str">
        <f>IF(B8&gt;=$J$3,IF(B8&lt;$J$7,D8,IF(B8&gt;=$J$7,IF(B8&lt;$J$10,E8,IF(B8&gt;=$J$10,IF(B8&lt;$J$13,F8,IF(B8&gt;=$J$13,IF(B8&lt;$J$15,G8))))))))</f>
        <v>Specify Profile Pressure</v>
      </c>
      <c r="D8" s="60" t="str">
        <f>IF(B8=$J$3,"Specify Profile Pressure",IF(B8&lt;$J$4,"Profile Pressure Too Low",IF(B8&gt;=$J$4,IF(B8&lt;$J$5,B8*U4+AA4,IF(B8&gt;=$J$5,IF(B8&lt;$J$6,B8*U5+AA5, IF(B8&gt;=$J$6,IF(B8&lt;$J$7,B8*U6+AA6))))))))</f>
        <v>Specify Profile Pressure</v>
      </c>
      <c r="E8" s="61" t="b">
        <f>IF(B8&gt;=$J$7,IF(B8&lt;$J$8,B8*U7+AA7,IF(B8&gt;=$J$8,IF(B8&lt;$J$9,B8*U8+AA8,IF(B8&gt;=$J$9,IF(B8&lt;$J$10,B8*U9+AA9))))))</f>
        <v>0</v>
      </c>
      <c r="F8" s="62" t="b">
        <f>IF(B8&gt;=$J$10,IF(B8&lt;$J$11,B8*U10+AA10,IF(B8&gt;=$J$11,IF(B8&lt;$J$12,B8*U11+AA11,IF(B8&gt;=$J$12,IF(B8&lt;$J$13,B8*U12+AA12))))))</f>
        <v>0</v>
      </c>
      <c r="G8" s="58" t="b">
        <f>IF(B8&gt;=$J$13,IF(B8&lt;=$J$14,B8*U13+AA13,IF(B8&gt;$J$14,IF(B8&lt;$J$15,"Profile Pressure Too High"))))</f>
        <v>0</v>
      </c>
      <c r="J8" s="1">
        <f t="shared" si="10"/>
        <v>0.35</v>
      </c>
      <c r="K8" s="63">
        <v>2036.25</v>
      </c>
      <c r="L8" s="1">
        <v>3346.5</v>
      </c>
      <c r="M8" s="63">
        <v>4676.7</v>
      </c>
      <c r="N8" s="1">
        <v>4795.5600000000004</v>
      </c>
      <c r="O8" s="1">
        <v>17008.5</v>
      </c>
      <c r="Q8" s="1">
        <f t="shared" si="0"/>
        <v>5111.9999999999991</v>
      </c>
      <c r="R8" s="1">
        <f t="shared" si="1"/>
        <v>13070.000000000004</v>
      </c>
      <c r="S8" s="1">
        <f t="shared" si="2"/>
        <v>3366.0000000000045</v>
      </c>
      <c r="T8" s="1">
        <f t="shared" si="3"/>
        <v>32883.839999999989</v>
      </c>
      <c r="U8" s="1">
        <f t="shared" si="4"/>
        <v>43830.000000000007</v>
      </c>
      <c r="V8" s="1"/>
      <c r="W8" s="1">
        <f t="shared" si="5"/>
        <v>247.05000000000041</v>
      </c>
      <c r="X8" s="1">
        <f t="shared" si="6"/>
        <v>-1228.0000000000009</v>
      </c>
      <c r="Y8" s="1">
        <f t="shared" si="7"/>
        <v>3498.5999999999985</v>
      </c>
      <c r="Z8" s="1">
        <f t="shared" si="8"/>
        <v>-6713.7839999999951</v>
      </c>
      <c r="AA8" s="1">
        <f t="shared" si="9"/>
        <v>1667.9999999999982</v>
      </c>
    </row>
    <row r="9" spans="1:33" x14ac:dyDescent="0.4">
      <c r="B9" s="1"/>
      <c r="C9" s="58"/>
      <c r="D9" s="1"/>
      <c r="J9" s="1">
        <f t="shared" si="10"/>
        <v>0.39999999999999997</v>
      </c>
      <c r="K9" s="63">
        <v>2291.85</v>
      </c>
      <c r="L9" s="63">
        <v>4000</v>
      </c>
      <c r="M9" s="63">
        <v>4845</v>
      </c>
      <c r="N9" s="1">
        <v>6439.7519999999995</v>
      </c>
      <c r="O9" s="63">
        <v>19200</v>
      </c>
      <c r="Q9" s="1">
        <f t="shared" si="0"/>
        <v>3166.920000000001</v>
      </c>
      <c r="R9" s="1">
        <f t="shared" si="1"/>
        <v>24190.000000000004</v>
      </c>
      <c r="S9" s="1">
        <f t="shared" si="2"/>
        <v>2682.0000000000077</v>
      </c>
      <c r="T9" s="1">
        <f t="shared" si="3"/>
        <v>6601.6799999999985</v>
      </c>
      <c r="U9" s="1">
        <f t="shared" si="4"/>
        <v>35520.000000000007</v>
      </c>
      <c r="V9" s="1"/>
      <c r="W9" s="1">
        <f t="shared" si="5"/>
        <v>1025.0819999999997</v>
      </c>
      <c r="X9" s="1">
        <f t="shared" si="6"/>
        <v>-5676</v>
      </c>
      <c r="Y9" s="1">
        <f t="shared" si="7"/>
        <v>3772.1999999999971</v>
      </c>
      <c r="Z9" s="1">
        <f t="shared" si="8"/>
        <v>3799.0800000000004</v>
      </c>
      <c r="AA9" s="1">
        <f t="shared" si="9"/>
        <v>4991.9999999999982</v>
      </c>
    </row>
    <row r="10" spans="1:33" x14ac:dyDescent="0.4">
      <c r="B10" s="1"/>
      <c r="C10" s="58"/>
      <c r="D10" s="1"/>
      <c r="J10" s="1">
        <f t="shared" si="10"/>
        <v>0.44999999999999996</v>
      </c>
      <c r="K10" s="63">
        <v>2450.1959999999999</v>
      </c>
      <c r="L10" s="1">
        <v>5209.5</v>
      </c>
      <c r="M10" s="63">
        <v>4979.1000000000004</v>
      </c>
      <c r="N10" s="1">
        <v>6769.8359999999993</v>
      </c>
      <c r="O10" s="1">
        <v>20976</v>
      </c>
      <c r="Q10" s="1">
        <f t="shared" si="0"/>
        <v>4111.4400000000032</v>
      </c>
      <c r="R10" s="1">
        <f t="shared" si="1"/>
        <v>7810.0000000000018</v>
      </c>
      <c r="S10" s="1">
        <f t="shared" si="2"/>
        <v>3611.99999999999</v>
      </c>
      <c r="T10" s="1">
        <f t="shared" si="3"/>
        <v>2076.0000000000041</v>
      </c>
      <c r="U10" s="1">
        <f t="shared" si="4"/>
        <v>16480.000000000004</v>
      </c>
      <c r="V10" s="1"/>
      <c r="W10" s="1">
        <f t="shared" si="5"/>
        <v>600.04799999999864</v>
      </c>
      <c r="X10" s="1">
        <f t="shared" si="6"/>
        <v>1694.9999999999995</v>
      </c>
      <c r="Y10" s="1">
        <f t="shared" si="7"/>
        <v>3353.7000000000053</v>
      </c>
      <c r="Z10" s="1">
        <f t="shared" si="8"/>
        <v>5835.6359999999977</v>
      </c>
      <c r="AA10" s="1">
        <f t="shared" si="9"/>
        <v>13560</v>
      </c>
    </row>
    <row r="11" spans="1:33" ht="12.75" customHeight="1" x14ac:dyDescent="0.45">
      <c r="A11" s="64" t="s">
        <v>132</v>
      </c>
      <c r="B11" s="64"/>
      <c r="C11" s="64"/>
      <c r="D11" s="1"/>
      <c r="J11" s="1">
        <f t="shared" si="10"/>
        <v>0.49999999999999994</v>
      </c>
      <c r="K11" s="63">
        <v>2655.768</v>
      </c>
      <c r="L11" s="63">
        <v>5600</v>
      </c>
      <c r="M11" s="63">
        <v>5159.7</v>
      </c>
      <c r="N11" s="1">
        <v>6873.6359999999995</v>
      </c>
      <c r="O11" s="63">
        <v>21800</v>
      </c>
      <c r="Q11" s="1">
        <f t="shared" si="0"/>
        <v>2833.5599999999981</v>
      </c>
      <c r="R11" s="1">
        <f t="shared" si="1"/>
        <v>3575.0000000000009</v>
      </c>
      <c r="S11" s="1">
        <f t="shared" si="2"/>
        <v>35070.000000000007</v>
      </c>
      <c r="T11" s="1">
        <f t="shared" si="3"/>
        <v>12527.280000000013</v>
      </c>
      <c r="U11" s="1">
        <f t="shared" si="4"/>
        <v>9740.0000000000018</v>
      </c>
      <c r="V11" s="1"/>
      <c r="W11" s="1">
        <f t="shared" si="5"/>
        <v>1238.9880000000012</v>
      </c>
      <c r="X11" s="1">
        <f t="shared" si="6"/>
        <v>3812.5</v>
      </c>
      <c r="Y11" s="1">
        <f t="shared" si="7"/>
        <v>-12375.3</v>
      </c>
      <c r="Z11" s="1">
        <f t="shared" si="8"/>
        <v>609.99599999999373</v>
      </c>
      <c r="AA11" s="1">
        <f t="shared" si="9"/>
        <v>16930</v>
      </c>
    </row>
    <row r="12" spans="1:33" ht="12.6" x14ac:dyDescent="0.45">
      <c r="A12" s="64" t="s">
        <v>94</v>
      </c>
      <c r="B12" s="64"/>
      <c r="C12" s="64"/>
      <c r="D12" s="1"/>
      <c r="J12" s="1">
        <f t="shared" si="10"/>
        <v>0.54999999999999993</v>
      </c>
      <c r="K12" s="63">
        <v>2797.4459999999999</v>
      </c>
      <c r="L12" s="1">
        <v>5778.75</v>
      </c>
      <c r="M12" s="63">
        <v>6913.2</v>
      </c>
      <c r="N12" s="1">
        <v>7500</v>
      </c>
      <c r="O12" s="1">
        <v>22287</v>
      </c>
      <c r="Q12" s="1">
        <f t="shared" si="0"/>
        <v>3222.4800000000023</v>
      </c>
      <c r="R12" s="1">
        <f t="shared" si="1"/>
        <v>10424.999999999991</v>
      </c>
      <c r="S12" s="1">
        <f t="shared" si="2"/>
        <v>20117.999999999993</v>
      </c>
      <c r="T12" s="1">
        <f t="shared" si="3"/>
        <v>121250.15999999989</v>
      </c>
      <c r="U12" s="1">
        <f t="shared" si="4"/>
        <v>24259.999999999978</v>
      </c>
      <c r="V12" s="1"/>
      <c r="W12" s="1">
        <f t="shared" si="5"/>
        <v>1025.081999999999</v>
      </c>
      <c r="X12" s="1">
        <f t="shared" si="6"/>
        <v>45.000000000005457</v>
      </c>
      <c r="Y12" s="1">
        <f t="shared" si="7"/>
        <v>-4151.6999999999944</v>
      </c>
      <c r="Z12" s="1">
        <f t="shared" si="8"/>
        <v>-59187.587999999931</v>
      </c>
      <c r="AA12" s="1">
        <f t="shared" si="9"/>
        <v>8944.0000000000127</v>
      </c>
    </row>
    <row r="13" spans="1:33" ht="12.6" x14ac:dyDescent="0.45">
      <c r="A13" s="64"/>
      <c r="B13" s="65"/>
      <c r="C13" s="65"/>
      <c r="D13" s="1"/>
      <c r="J13" s="1">
        <f t="shared" si="10"/>
        <v>0.6</v>
      </c>
      <c r="K13" s="63">
        <v>2958.57</v>
      </c>
      <c r="L13" s="63">
        <v>6300</v>
      </c>
      <c r="M13" s="63">
        <v>7919.1</v>
      </c>
      <c r="N13" s="1">
        <v>13562.508</v>
      </c>
      <c r="O13" s="63">
        <v>23500</v>
      </c>
      <c r="Q13" s="1">
        <f t="shared" si="0"/>
        <v>3611.399999999991</v>
      </c>
      <c r="R13" s="1">
        <f t="shared" si="1"/>
        <v>5789.9999999999945</v>
      </c>
      <c r="S13" s="1">
        <f t="shared" si="2"/>
        <v>18017.999999999978</v>
      </c>
      <c r="T13" s="1">
        <f t="shared" si="3"/>
        <v>48749.83999999996</v>
      </c>
      <c r="U13" s="1">
        <f t="shared" si="4"/>
        <v>21969.999999999982</v>
      </c>
      <c r="V13" s="1"/>
      <c r="W13" s="1">
        <f t="shared" si="5"/>
        <v>791.73000000000548</v>
      </c>
      <c r="X13" s="1">
        <f t="shared" si="6"/>
        <v>2826.0000000000032</v>
      </c>
      <c r="Y13" s="1">
        <f t="shared" si="7"/>
        <v>-2891.6999999999862</v>
      </c>
      <c r="Z13" s="1">
        <f t="shared" si="8"/>
        <v>-15687.395999999977</v>
      </c>
      <c r="AA13" s="1">
        <f t="shared" si="9"/>
        <v>10318.000000000011</v>
      </c>
    </row>
    <row r="14" spans="1:33" ht="12.6" x14ac:dyDescent="0.45">
      <c r="A14" s="64" t="s">
        <v>95</v>
      </c>
      <c r="B14" s="65"/>
      <c r="C14" s="65"/>
      <c r="D14" s="1"/>
      <c r="J14" s="1">
        <f t="shared" si="10"/>
        <v>0.65</v>
      </c>
      <c r="K14" s="63">
        <v>3139.14</v>
      </c>
      <c r="L14" s="1">
        <v>6589.5</v>
      </c>
      <c r="M14" s="63">
        <v>8820</v>
      </c>
      <c r="N14" s="63">
        <v>16000</v>
      </c>
      <c r="O14" s="1">
        <v>24598.5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3" ht="12.6" x14ac:dyDescent="0.45">
      <c r="A15" s="64" t="s">
        <v>119</v>
      </c>
      <c r="B15" s="65"/>
      <c r="C15" s="65"/>
      <c r="D15" s="1"/>
      <c r="J15" s="1">
        <v>100000</v>
      </c>
    </row>
    <row r="16" spans="1:33" x14ac:dyDescent="0.4">
      <c r="A16" s="62"/>
      <c r="B16" s="1"/>
      <c r="C16" s="58"/>
      <c r="D16" s="1"/>
    </row>
    <row r="17" spans="1:11" x14ac:dyDescent="0.4">
      <c r="B17" s="1"/>
      <c r="C17" s="58"/>
      <c r="D17" s="1"/>
    </row>
    <row r="18" spans="1:11" x14ac:dyDescent="0.4">
      <c r="B18" s="1"/>
      <c r="C18" s="58"/>
      <c r="D18" s="1"/>
    </row>
    <row r="19" spans="1:11" x14ac:dyDescent="0.4">
      <c r="B19" s="1"/>
      <c r="C19" s="58"/>
      <c r="D19" s="1"/>
      <c r="J19" s="62"/>
      <c r="K19" s="62"/>
    </row>
    <row r="20" spans="1:11" x14ac:dyDescent="0.4">
      <c r="B20" s="1"/>
      <c r="C20" s="58"/>
      <c r="D20" s="1"/>
      <c r="J20" s="62"/>
      <c r="K20" s="62"/>
    </row>
    <row r="21" spans="1:11" x14ac:dyDescent="0.4">
      <c r="A21" s="1"/>
      <c r="B21" s="1"/>
      <c r="C21" s="1"/>
      <c r="D21" s="1"/>
      <c r="E21" s="1"/>
      <c r="F21" s="1"/>
      <c r="J21" s="62"/>
      <c r="K21" s="66"/>
    </row>
    <row r="22" spans="1:11" x14ac:dyDescent="0.4">
      <c r="A22" s="59"/>
      <c r="B22" s="59"/>
      <c r="C22" s="59"/>
      <c r="D22" s="59"/>
      <c r="E22" s="59"/>
      <c r="F22" s="59"/>
    </row>
    <row r="23" spans="1:11" x14ac:dyDescent="0.4">
      <c r="A23" s="1"/>
      <c r="B23" s="63"/>
      <c r="C23" s="1"/>
      <c r="D23" s="63"/>
      <c r="E23" s="1"/>
      <c r="F23" s="1"/>
    </row>
    <row r="24" spans="1:11" x14ac:dyDescent="0.4">
      <c r="A24" s="1"/>
      <c r="B24" s="63"/>
      <c r="C24" s="63"/>
      <c r="D24" s="63"/>
      <c r="E24" s="1"/>
      <c r="F24" s="63"/>
    </row>
    <row r="25" spans="1:11" x14ac:dyDescent="0.4">
      <c r="A25" s="1"/>
      <c r="B25" s="63"/>
      <c r="C25" s="1"/>
      <c r="D25" s="63"/>
      <c r="E25" s="1"/>
      <c r="F25" s="1"/>
    </row>
    <row r="26" spans="1:11" x14ac:dyDescent="0.4">
      <c r="A26" s="1"/>
      <c r="B26" s="63"/>
      <c r="C26" s="63"/>
      <c r="D26" s="63"/>
      <c r="E26" s="1"/>
      <c r="F26" s="63"/>
    </row>
    <row r="27" spans="1:11" x14ac:dyDescent="0.4">
      <c r="A27" s="1"/>
      <c r="B27" s="63"/>
      <c r="C27" s="1"/>
      <c r="D27" s="63"/>
      <c r="E27" s="1"/>
      <c r="F27" s="1"/>
    </row>
    <row r="28" spans="1:11" x14ac:dyDescent="0.4">
      <c r="A28" s="1"/>
      <c r="B28" s="63"/>
      <c r="C28" s="63"/>
      <c r="D28" s="63"/>
      <c r="E28" s="1"/>
      <c r="F28" s="63"/>
    </row>
    <row r="29" spans="1:11" x14ac:dyDescent="0.4">
      <c r="A29" s="1"/>
      <c r="B29" s="63"/>
      <c r="C29" s="1"/>
      <c r="D29" s="63"/>
      <c r="E29" s="1"/>
      <c r="F29" s="1"/>
    </row>
    <row r="30" spans="1:11" x14ac:dyDescent="0.4">
      <c r="A30" s="1"/>
      <c r="B30" s="63"/>
      <c r="C30" s="63"/>
      <c r="D30" s="63"/>
      <c r="E30" s="1"/>
      <c r="F30" s="63"/>
    </row>
    <row r="31" spans="1:11" x14ac:dyDescent="0.4">
      <c r="A31" s="1"/>
      <c r="B31" s="63"/>
      <c r="C31" s="1"/>
      <c r="D31" s="63"/>
      <c r="E31" s="1"/>
      <c r="F31" s="1"/>
    </row>
    <row r="32" spans="1:11" x14ac:dyDescent="0.4">
      <c r="A32" s="1"/>
      <c r="B32" s="63"/>
      <c r="C32" s="63"/>
      <c r="D32" s="63"/>
      <c r="E32" s="1"/>
      <c r="F32" s="63"/>
    </row>
    <row r="33" spans="1:6" x14ac:dyDescent="0.4">
      <c r="A33" s="1"/>
      <c r="B33" s="63"/>
      <c r="C33" s="1"/>
      <c r="D33" s="63"/>
      <c r="E33" s="63"/>
      <c r="F33" s="1"/>
    </row>
    <row r="34" spans="1:6" x14ac:dyDescent="0.4">
      <c r="A34" s="1"/>
      <c r="B34" s="63"/>
      <c r="C34" s="63"/>
      <c r="D34" s="63"/>
      <c r="E34" s="63"/>
      <c r="F34" s="63"/>
    </row>
    <row r="35" spans="1:6" x14ac:dyDescent="0.4">
      <c r="B35" s="1"/>
      <c r="C35" s="58"/>
      <c r="D35" s="1"/>
    </row>
    <row r="36" spans="1:6" x14ac:dyDescent="0.4">
      <c r="B36" s="1"/>
      <c r="C36" s="58"/>
      <c r="D36" s="1"/>
    </row>
    <row r="37" spans="1:6" x14ac:dyDescent="0.4">
      <c r="B37" s="1"/>
      <c r="C37" s="58"/>
      <c r="D37" s="1"/>
    </row>
    <row r="38" spans="1:6" x14ac:dyDescent="0.4">
      <c r="B38" s="1"/>
      <c r="C38" s="58"/>
      <c r="D38" s="1"/>
    </row>
    <row r="39" spans="1:6" x14ac:dyDescent="0.4">
      <c r="B39" s="1"/>
      <c r="C39" s="58"/>
      <c r="D39" s="1"/>
    </row>
    <row r="40" spans="1:6" x14ac:dyDescent="0.4">
      <c r="B40" s="1"/>
      <c r="C40" s="58"/>
      <c r="D40" s="1"/>
    </row>
    <row r="41" spans="1:6" x14ac:dyDescent="0.4">
      <c r="B41" s="1"/>
      <c r="C41" s="58"/>
      <c r="D41" s="1"/>
    </row>
    <row r="42" spans="1:6" x14ac:dyDescent="0.4">
      <c r="B42" s="1"/>
      <c r="C42" s="58"/>
      <c r="D42" s="1"/>
    </row>
    <row r="43" spans="1:6" x14ac:dyDescent="0.4">
      <c r="B43" s="1"/>
      <c r="C43" s="58"/>
      <c r="D43" s="1"/>
    </row>
    <row r="44" spans="1:6" x14ac:dyDescent="0.4">
      <c r="B44" s="1"/>
      <c r="C44" s="58"/>
      <c r="D44" s="1"/>
    </row>
    <row r="45" spans="1:6" x14ac:dyDescent="0.4">
      <c r="B45" s="1"/>
      <c r="C45" s="58"/>
      <c r="D45" s="1"/>
    </row>
    <row r="46" spans="1:6" x14ac:dyDescent="0.4">
      <c r="B46" s="1"/>
      <c r="C46" s="58"/>
      <c r="D46" s="1"/>
    </row>
    <row r="47" spans="1:6" x14ac:dyDescent="0.4">
      <c r="B47" s="1"/>
      <c r="C47" s="58"/>
      <c r="D47" s="1"/>
    </row>
    <row r="48" spans="1:6" x14ac:dyDescent="0.4">
      <c r="B48" s="1"/>
      <c r="C48" s="58"/>
      <c r="D48" s="1"/>
    </row>
    <row r="49" spans="2:4" x14ac:dyDescent="0.4">
      <c r="B49" s="1"/>
      <c r="C49" s="58"/>
      <c r="D49" s="1"/>
    </row>
    <row r="50" spans="2:4" x14ac:dyDescent="0.4">
      <c r="B50" s="1"/>
      <c r="C50" s="58"/>
      <c r="D50" s="1"/>
    </row>
    <row r="51" spans="2:4" x14ac:dyDescent="0.4">
      <c r="B51" s="1"/>
      <c r="C51" s="58"/>
      <c r="D51" s="1"/>
    </row>
    <row r="52" spans="2:4" x14ac:dyDescent="0.4">
      <c r="B52" s="1"/>
      <c r="C52" s="58"/>
      <c r="D52" s="1"/>
    </row>
    <row r="53" spans="2:4" x14ac:dyDescent="0.4">
      <c r="B53" s="1"/>
      <c r="C53" s="58"/>
      <c r="D53" s="1"/>
    </row>
    <row r="54" spans="2:4" x14ac:dyDescent="0.4">
      <c r="B54" s="1"/>
      <c r="C54" s="58"/>
      <c r="D54" s="1"/>
    </row>
    <row r="55" spans="2:4" x14ac:dyDescent="0.4">
      <c r="B55" s="1"/>
      <c r="C55" s="58"/>
      <c r="D55" s="1"/>
    </row>
    <row r="56" spans="2:4" x14ac:dyDescent="0.4">
      <c r="B56" s="1"/>
      <c r="C56" s="58"/>
      <c r="D56" s="1"/>
    </row>
    <row r="57" spans="2:4" x14ac:dyDescent="0.4">
      <c r="B57" s="1"/>
      <c r="C57" s="58"/>
      <c r="D57" s="1"/>
    </row>
    <row r="58" spans="2:4" x14ac:dyDescent="0.4">
      <c r="B58" s="1"/>
      <c r="C58" s="58"/>
      <c r="D58" s="1"/>
    </row>
    <row r="59" spans="2:4" x14ac:dyDescent="0.4">
      <c r="B59" s="1"/>
      <c r="C59" s="58"/>
      <c r="D59" s="1"/>
    </row>
    <row r="60" spans="2:4" x14ac:dyDescent="0.4">
      <c r="B60" s="1"/>
      <c r="C60" s="58"/>
      <c r="D60" s="1"/>
    </row>
    <row r="61" spans="2:4" x14ac:dyDescent="0.4">
      <c r="B61" s="1"/>
      <c r="C61" s="58"/>
      <c r="D61" s="1"/>
    </row>
    <row r="62" spans="2:4" x14ac:dyDescent="0.4">
      <c r="B62" s="1"/>
      <c r="C62" s="58"/>
      <c r="D62" s="1"/>
    </row>
    <row r="63" spans="2:4" x14ac:dyDescent="0.4">
      <c r="B63" s="1"/>
      <c r="C63" s="58"/>
      <c r="D63" s="1"/>
    </row>
    <row r="64" spans="2:4" x14ac:dyDescent="0.4">
      <c r="B64" s="1"/>
      <c r="C64" s="58"/>
      <c r="D64" s="1"/>
    </row>
    <row r="65" spans="2:4" x14ac:dyDescent="0.4">
      <c r="B65" s="1"/>
      <c r="C65" s="58"/>
      <c r="D65" s="1"/>
    </row>
    <row r="66" spans="2:4" x14ac:dyDescent="0.4">
      <c r="B66" s="1"/>
      <c r="C66" s="58"/>
      <c r="D66" s="1"/>
    </row>
    <row r="67" spans="2:4" x14ac:dyDescent="0.4">
      <c r="B67" s="1"/>
      <c r="C67" s="58"/>
      <c r="D67" s="1"/>
    </row>
    <row r="68" spans="2:4" x14ac:dyDescent="0.4">
      <c r="B68" s="1"/>
      <c r="C68" s="58"/>
      <c r="D68" s="1"/>
    </row>
    <row r="69" spans="2:4" x14ac:dyDescent="0.4">
      <c r="B69" s="1"/>
      <c r="C69" s="58"/>
      <c r="D69" s="1"/>
    </row>
    <row r="70" spans="2:4" x14ac:dyDescent="0.4">
      <c r="B70" s="1"/>
      <c r="C70" s="58"/>
      <c r="D70" s="1"/>
    </row>
    <row r="71" spans="2:4" x14ac:dyDescent="0.4">
      <c r="B71" s="1"/>
      <c r="C71" s="58"/>
      <c r="D71" s="1"/>
    </row>
    <row r="72" spans="2:4" x14ac:dyDescent="0.4">
      <c r="B72" s="1"/>
      <c r="C72" s="58"/>
      <c r="D72" s="1"/>
    </row>
    <row r="73" spans="2:4" x14ac:dyDescent="0.4">
      <c r="B73" s="1"/>
      <c r="C73" s="58"/>
      <c r="D73" s="1"/>
    </row>
    <row r="74" spans="2:4" x14ac:dyDescent="0.4">
      <c r="B74" s="1"/>
      <c r="C74" s="58"/>
      <c r="D74" s="1"/>
    </row>
    <row r="75" spans="2:4" x14ac:dyDescent="0.4">
      <c r="B75" s="1"/>
      <c r="C75" s="58"/>
      <c r="D75" s="1"/>
    </row>
    <row r="76" spans="2:4" x14ac:dyDescent="0.4">
      <c r="B76" s="1"/>
      <c r="C76" s="58"/>
      <c r="D76" s="1"/>
    </row>
    <row r="77" spans="2:4" x14ac:dyDescent="0.4">
      <c r="B77" s="1"/>
      <c r="C77" s="58"/>
      <c r="D77" s="1"/>
    </row>
    <row r="78" spans="2:4" x14ac:dyDescent="0.4">
      <c r="B78" s="1"/>
      <c r="C78" s="58"/>
      <c r="D78" s="1"/>
    </row>
    <row r="79" spans="2:4" x14ac:dyDescent="0.4">
      <c r="B79" s="1"/>
      <c r="C79" s="58"/>
      <c r="D79" s="1"/>
    </row>
    <row r="80" spans="2:4" x14ac:dyDescent="0.4">
      <c r="B80" s="1"/>
      <c r="C80" s="58"/>
      <c r="D80" s="1"/>
    </row>
    <row r="81" spans="2:4" x14ac:dyDescent="0.4">
      <c r="B81" s="1"/>
      <c r="C81" s="58"/>
      <c r="D81" s="1"/>
    </row>
    <row r="82" spans="2:4" x14ac:dyDescent="0.4">
      <c r="B82" s="1"/>
      <c r="C82" s="58"/>
      <c r="D82" s="1"/>
    </row>
    <row r="83" spans="2:4" x14ac:dyDescent="0.4">
      <c r="B83" s="1"/>
      <c r="C83" s="58"/>
      <c r="D83" s="1"/>
    </row>
    <row r="84" spans="2:4" x14ac:dyDescent="0.4">
      <c r="B84" s="1"/>
      <c r="C84" s="58"/>
      <c r="D84" s="1"/>
    </row>
    <row r="85" spans="2:4" x14ac:dyDescent="0.4">
      <c r="B85" s="1"/>
      <c r="C85" s="58"/>
      <c r="D85" s="1"/>
    </row>
    <row r="86" spans="2:4" x14ac:dyDescent="0.4">
      <c r="B86" s="1"/>
      <c r="C86" s="58"/>
      <c r="D86" s="1"/>
    </row>
    <row r="87" spans="2:4" x14ac:dyDescent="0.4">
      <c r="B87" s="1"/>
      <c r="C87" s="58"/>
      <c r="D87" s="1"/>
    </row>
    <row r="88" spans="2:4" x14ac:dyDescent="0.4">
      <c r="B88" s="1"/>
      <c r="C88" s="58"/>
      <c r="D88" s="1"/>
    </row>
    <row r="89" spans="2:4" x14ac:dyDescent="0.4">
      <c r="B89" s="1"/>
      <c r="C89" s="58"/>
      <c r="D89" s="1"/>
    </row>
    <row r="90" spans="2:4" x14ac:dyDescent="0.4">
      <c r="B90" s="1"/>
      <c r="C90" s="58"/>
      <c r="D90" s="1"/>
    </row>
    <row r="91" spans="2:4" x14ac:dyDescent="0.4">
      <c r="B91" s="1"/>
      <c r="C91" s="58"/>
      <c r="D91" s="1"/>
    </row>
    <row r="92" spans="2:4" x14ac:dyDescent="0.4">
      <c r="B92" s="1"/>
      <c r="C92" s="58"/>
      <c r="D92" s="1"/>
    </row>
    <row r="93" spans="2:4" x14ac:dyDescent="0.4">
      <c r="B93" s="1"/>
      <c r="C93" s="58"/>
      <c r="D93" s="1"/>
    </row>
    <row r="94" spans="2:4" x14ac:dyDescent="0.4">
      <c r="B94" s="1"/>
      <c r="C94" s="58"/>
      <c r="D94" s="1"/>
    </row>
    <row r="95" spans="2:4" x14ac:dyDescent="0.4">
      <c r="B95" s="1"/>
      <c r="C95" s="58"/>
      <c r="D95" s="1"/>
    </row>
    <row r="96" spans="2:4" x14ac:dyDescent="0.4">
      <c r="B96" s="1"/>
      <c r="C96" s="58"/>
      <c r="D96" s="1"/>
    </row>
    <row r="97" spans="2:4" x14ac:dyDescent="0.4">
      <c r="B97" s="1"/>
      <c r="C97" s="58"/>
      <c r="D97" s="1"/>
    </row>
    <row r="98" spans="2:4" x14ac:dyDescent="0.4">
      <c r="B98" s="1"/>
      <c r="C98" s="58"/>
      <c r="D98" s="1"/>
    </row>
    <row r="99" spans="2:4" x14ac:dyDescent="0.4">
      <c r="B99" s="1"/>
      <c r="C99" s="58"/>
      <c r="D99" s="1"/>
    </row>
    <row r="100" spans="2:4" x14ac:dyDescent="0.4">
      <c r="B100" s="1"/>
      <c r="C100" s="58"/>
      <c r="D100" s="1"/>
    </row>
    <row r="101" spans="2:4" x14ac:dyDescent="0.4">
      <c r="B101" s="1"/>
      <c r="C101" s="58"/>
      <c r="D101" s="1"/>
    </row>
    <row r="102" spans="2:4" x14ac:dyDescent="0.4">
      <c r="B102" s="1"/>
      <c r="C102" s="58"/>
      <c r="D102" s="1"/>
    </row>
    <row r="103" spans="2:4" x14ac:dyDescent="0.4">
      <c r="B103" s="1"/>
      <c r="C103" s="58"/>
      <c r="D103" s="1"/>
    </row>
    <row r="104" spans="2:4" x14ac:dyDescent="0.4">
      <c r="B104" s="1"/>
      <c r="C104" s="58"/>
      <c r="D104" s="1"/>
    </row>
    <row r="105" spans="2:4" x14ac:dyDescent="0.4">
      <c r="B105" s="1"/>
      <c r="C105" s="58"/>
      <c r="D105" s="1"/>
    </row>
    <row r="106" spans="2:4" x14ac:dyDescent="0.4">
      <c r="B106" s="1"/>
      <c r="C106" s="58"/>
      <c r="D106" s="1"/>
    </row>
    <row r="107" spans="2:4" x14ac:dyDescent="0.4">
      <c r="B107" s="1"/>
      <c r="C107" s="58"/>
      <c r="D107" s="1"/>
    </row>
    <row r="108" spans="2:4" x14ac:dyDescent="0.4">
      <c r="B108" s="1"/>
      <c r="C108" s="58"/>
      <c r="D108" s="1"/>
    </row>
    <row r="109" spans="2:4" x14ac:dyDescent="0.4">
      <c r="B109" s="1"/>
      <c r="C109" s="58"/>
      <c r="D109" s="1"/>
    </row>
    <row r="110" spans="2:4" x14ac:dyDescent="0.4">
      <c r="B110" s="1"/>
      <c r="C110" s="58"/>
      <c r="D110" s="1"/>
    </row>
    <row r="111" spans="2:4" x14ac:dyDescent="0.4">
      <c r="B111" s="1"/>
      <c r="C111" s="58"/>
      <c r="D111" s="1"/>
    </row>
    <row r="112" spans="2:4" x14ac:dyDescent="0.4">
      <c r="B112" s="1"/>
      <c r="C112" s="58"/>
      <c r="D112" s="1"/>
    </row>
    <row r="113" spans="2:4" x14ac:dyDescent="0.4">
      <c r="B113" s="1"/>
      <c r="C113" s="58"/>
      <c r="D113" s="1"/>
    </row>
    <row r="114" spans="2:4" x14ac:dyDescent="0.4">
      <c r="B114" s="1"/>
      <c r="C114" s="58"/>
      <c r="D114" s="1"/>
    </row>
    <row r="115" spans="2:4" x14ac:dyDescent="0.4">
      <c r="B115" s="1"/>
      <c r="C115" s="58"/>
      <c r="D115" s="1"/>
    </row>
    <row r="116" spans="2:4" x14ac:dyDescent="0.4">
      <c r="B116" s="1"/>
      <c r="C116" s="58"/>
      <c r="D116" s="1"/>
    </row>
    <row r="117" spans="2:4" x14ac:dyDescent="0.4">
      <c r="B117" s="1"/>
      <c r="C117" s="58"/>
      <c r="D117" s="1"/>
    </row>
    <row r="118" spans="2:4" x14ac:dyDescent="0.4">
      <c r="B118" s="1"/>
      <c r="C118" s="58"/>
      <c r="D118" s="1"/>
    </row>
    <row r="119" spans="2:4" x14ac:dyDescent="0.4">
      <c r="B119" s="1"/>
      <c r="C119" s="58"/>
      <c r="D119" s="1"/>
    </row>
    <row r="120" spans="2:4" x14ac:dyDescent="0.4">
      <c r="B120" s="1"/>
      <c r="C120" s="58"/>
      <c r="D120" s="1"/>
    </row>
    <row r="121" spans="2:4" x14ac:dyDescent="0.4">
      <c r="B121" s="1"/>
      <c r="C121" s="58"/>
      <c r="D121" s="1"/>
    </row>
    <row r="122" spans="2:4" x14ac:dyDescent="0.4">
      <c r="B122" s="1"/>
      <c r="C122" s="58"/>
      <c r="D122" s="1"/>
    </row>
    <row r="123" spans="2:4" x14ac:dyDescent="0.4">
      <c r="B123" s="1"/>
      <c r="C123" s="58"/>
      <c r="D123" s="1"/>
    </row>
    <row r="124" spans="2:4" x14ac:dyDescent="0.4">
      <c r="B124" s="1"/>
      <c r="C124" s="58"/>
      <c r="D124" s="1"/>
    </row>
    <row r="125" spans="2:4" x14ac:dyDescent="0.4">
      <c r="B125" s="1"/>
      <c r="C125" s="58"/>
      <c r="D125" s="1"/>
    </row>
    <row r="126" spans="2:4" x14ac:dyDescent="0.4">
      <c r="B126" s="1"/>
      <c r="C126" s="58"/>
      <c r="D126" s="1"/>
    </row>
    <row r="127" spans="2:4" x14ac:dyDescent="0.4">
      <c r="B127" s="1"/>
      <c r="C127" s="58"/>
      <c r="D127" s="1"/>
    </row>
    <row r="128" spans="2:4" x14ac:dyDescent="0.4">
      <c r="B128" s="1"/>
      <c r="C128" s="58"/>
      <c r="D128" s="1"/>
    </row>
    <row r="129" spans="2:4" x14ac:dyDescent="0.4">
      <c r="B129" s="1"/>
      <c r="C129" s="58"/>
      <c r="D129" s="1"/>
    </row>
    <row r="130" spans="2:4" x14ac:dyDescent="0.4">
      <c r="B130" s="1"/>
      <c r="C130" s="58"/>
      <c r="D130" s="1"/>
    </row>
    <row r="131" spans="2:4" x14ac:dyDescent="0.4">
      <c r="B131" s="1"/>
      <c r="C131" s="58"/>
      <c r="D131" s="1"/>
    </row>
    <row r="132" spans="2:4" x14ac:dyDescent="0.4">
      <c r="B132" s="1"/>
      <c r="C132" s="58"/>
      <c r="D132" s="1"/>
    </row>
    <row r="133" spans="2:4" x14ac:dyDescent="0.4">
      <c r="B133" s="1"/>
      <c r="C133" s="58"/>
      <c r="D133" s="1"/>
    </row>
    <row r="134" spans="2:4" x14ac:dyDescent="0.4">
      <c r="B134" s="1"/>
      <c r="C134" s="58"/>
      <c r="D134" s="1"/>
    </row>
    <row r="135" spans="2:4" x14ac:dyDescent="0.4">
      <c r="B135" s="1"/>
      <c r="C135" s="58"/>
      <c r="D135" s="1"/>
    </row>
    <row r="136" spans="2:4" x14ac:dyDescent="0.4">
      <c r="B136" s="1"/>
      <c r="C136" s="58"/>
      <c r="D136" s="1"/>
    </row>
    <row r="137" spans="2:4" x14ac:dyDescent="0.4">
      <c r="B137" s="1"/>
      <c r="C137" s="58"/>
      <c r="D137" s="1"/>
    </row>
    <row r="138" spans="2:4" x14ac:dyDescent="0.4">
      <c r="B138" s="1"/>
      <c r="C138" s="58"/>
      <c r="D138" s="1"/>
    </row>
    <row r="139" spans="2:4" x14ac:dyDescent="0.4">
      <c r="B139" s="1"/>
      <c r="C139" s="58"/>
      <c r="D139" s="1"/>
    </row>
    <row r="140" spans="2:4" x14ac:dyDescent="0.4">
      <c r="B140" s="1"/>
      <c r="C140" s="58"/>
      <c r="D140" s="1"/>
    </row>
    <row r="141" spans="2:4" x14ac:dyDescent="0.4">
      <c r="B141" s="1"/>
      <c r="C141" s="58"/>
      <c r="D141" s="1"/>
    </row>
    <row r="142" spans="2:4" x14ac:dyDescent="0.4">
      <c r="B142" s="1"/>
      <c r="C142" s="58"/>
      <c r="D142" s="1"/>
    </row>
    <row r="143" spans="2:4" x14ac:dyDescent="0.4">
      <c r="B143" s="1"/>
      <c r="C143" s="58"/>
      <c r="D143" s="1"/>
    </row>
    <row r="144" spans="2:4" x14ac:dyDescent="0.4">
      <c r="B144" s="1"/>
      <c r="C144" s="58"/>
      <c r="D144" s="1"/>
    </row>
    <row r="145" spans="2:4" x14ac:dyDescent="0.4">
      <c r="B145" s="1"/>
      <c r="C145" s="58"/>
      <c r="D145" s="1"/>
    </row>
    <row r="146" spans="2:4" x14ac:dyDescent="0.4">
      <c r="B146" s="1"/>
      <c r="C146" s="58"/>
      <c r="D146" s="1"/>
    </row>
    <row r="147" spans="2:4" x14ac:dyDescent="0.4">
      <c r="B147" s="1"/>
      <c r="C147" s="58"/>
      <c r="D147" s="1"/>
    </row>
    <row r="148" spans="2:4" x14ac:dyDescent="0.4">
      <c r="B148" s="1"/>
      <c r="C148" s="58"/>
      <c r="D148" s="1"/>
    </row>
    <row r="149" spans="2:4" x14ac:dyDescent="0.4">
      <c r="B149" s="1"/>
      <c r="C149" s="58"/>
      <c r="D149" s="1"/>
    </row>
    <row r="150" spans="2:4" x14ac:dyDescent="0.4">
      <c r="B150" s="1"/>
      <c r="C150" s="58"/>
      <c r="D150" s="1"/>
    </row>
    <row r="151" spans="2:4" x14ac:dyDescent="0.4">
      <c r="B151" s="1"/>
      <c r="C151" s="58"/>
      <c r="D151" s="1"/>
    </row>
    <row r="152" spans="2:4" x14ac:dyDescent="0.4">
      <c r="B152" s="1"/>
      <c r="C152" s="58"/>
      <c r="D152" s="1"/>
    </row>
    <row r="153" spans="2:4" x14ac:dyDescent="0.4">
      <c r="B153" s="1"/>
      <c r="C153" s="58"/>
      <c r="D153" s="1"/>
    </row>
    <row r="154" spans="2:4" x14ac:dyDescent="0.4">
      <c r="B154" s="1"/>
      <c r="C154" s="58"/>
      <c r="D154" s="1"/>
    </row>
    <row r="155" spans="2:4" x14ac:dyDescent="0.4">
      <c r="B155" s="1"/>
      <c r="C155" s="58"/>
      <c r="D155" s="1"/>
    </row>
    <row r="156" spans="2:4" x14ac:dyDescent="0.4">
      <c r="B156" s="1"/>
      <c r="C156" s="58"/>
      <c r="D156" s="1"/>
    </row>
    <row r="157" spans="2:4" x14ac:dyDescent="0.4">
      <c r="B157" s="1"/>
      <c r="C157" s="58"/>
      <c r="D157" s="1"/>
    </row>
    <row r="158" spans="2:4" x14ac:dyDescent="0.4">
      <c r="B158" s="1"/>
      <c r="C158" s="58"/>
      <c r="D158" s="1"/>
    </row>
    <row r="159" spans="2:4" x14ac:dyDescent="0.4">
      <c r="B159" s="1"/>
      <c r="C159" s="58"/>
      <c r="D159" s="1"/>
    </row>
    <row r="160" spans="2:4" x14ac:dyDescent="0.4">
      <c r="B160" s="1"/>
      <c r="C160" s="58"/>
      <c r="D160" s="1"/>
    </row>
    <row r="161" spans="2:4" x14ac:dyDescent="0.4">
      <c r="B161" s="1"/>
      <c r="C161" s="58"/>
      <c r="D161" s="1"/>
    </row>
    <row r="162" spans="2:4" x14ac:dyDescent="0.4">
      <c r="B162" s="1"/>
      <c r="C162" s="58"/>
      <c r="D162" s="1"/>
    </row>
    <row r="163" spans="2:4" x14ac:dyDescent="0.4">
      <c r="B163" s="1"/>
      <c r="C163" s="58"/>
      <c r="D163" s="1"/>
    </row>
    <row r="164" spans="2:4" x14ac:dyDescent="0.4">
      <c r="B164" s="1"/>
      <c r="C164" s="58"/>
      <c r="D164" s="1"/>
    </row>
    <row r="165" spans="2:4" x14ac:dyDescent="0.4">
      <c r="B165" s="1"/>
      <c r="C165" s="58"/>
      <c r="D165" s="1"/>
    </row>
    <row r="166" spans="2:4" x14ac:dyDescent="0.4">
      <c r="B166" s="1"/>
      <c r="C166" s="58"/>
      <c r="D166" s="1"/>
    </row>
    <row r="167" spans="2:4" x14ac:dyDescent="0.4">
      <c r="B167" s="1"/>
      <c r="C167" s="58"/>
      <c r="D167" s="1"/>
    </row>
    <row r="168" spans="2:4" x14ac:dyDescent="0.4">
      <c r="B168" s="1"/>
      <c r="C168" s="58"/>
      <c r="D168" s="1"/>
    </row>
    <row r="169" spans="2:4" x14ac:dyDescent="0.4">
      <c r="B169" s="1"/>
      <c r="C169" s="58"/>
      <c r="D169" s="1"/>
    </row>
    <row r="170" spans="2:4" x14ac:dyDescent="0.4">
      <c r="B170" s="1"/>
      <c r="C170" s="58"/>
      <c r="D170" s="1"/>
    </row>
    <row r="171" spans="2:4" x14ac:dyDescent="0.4">
      <c r="B171" s="1"/>
      <c r="C171" s="58"/>
      <c r="D171" s="1"/>
    </row>
    <row r="172" spans="2:4" x14ac:dyDescent="0.4">
      <c r="B172" s="1"/>
      <c r="C172" s="58"/>
      <c r="D172" s="1"/>
    </row>
    <row r="173" spans="2:4" x14ac:dyDescent="0.4">
      <c r="B173" s="1"/>
      <c r="C173" s="58"/>
      <c r="D173" s="1"/>
    </row>
    <row r="174" spans="2:4" x14ac:dyDescent="0.4">
      <c r="B174" s="1"/>
      <c r="C174" s="58"/>
      <c r="D174" s="1"/>
    </row>
    <row r="175" spans="2:4" x14ac:dyDescent="0.4">
      <c r="B175" s="1"/>
      <c r="C175" s="58"/>
      <c r="D175" s="1"/>
    </row>
    <row r="176" spans="2:4" x14ac:dyDescent="0.4">
      <c r="B176" s="1"/>
      <c r="C176" s="58"/>
      <c r="D176" s="1"/>
    </row>
    <row r="177" spans="2:4" x14ac:dyDescent="0.4">
      <c r="B177" s="1"/>
      <c r="C177" s="58"/>
      <c r="D177" s="1"/>
    </row>
    <row r="178" spans="2:4" x14ac:dyDescent="0.4">
      <c r="B178" s="1"/>
      <c r="C178" s="58"/>
      <c r="D178" s="1"/>
    </row>
    <row r="179" spans="2:4" x14ac:dyDescent="0.4">
      <c r="B179" s="1"/>
      <c r="C179" s="58"/>
      <c r="D179" s="1"/>
    </row>
    <row r="180" spans="2:4" x14ac:dyDescent="0.4">
      <c r="B180" s="1"/>
      <c r="C180" s="58"/>
      <c r="D180" s="1"/>
    </row>
    <row r="181" spans="2:4" x14ac:dyDescent="0.4">
      <c r="B181" s="1"/>
      <c r="C181" s="58"/>
      <c r="D181" s="1"/>
    </row>
    <row r="182" spans="2:4" x14ac:dyDescent="0.4">
      <c r="B182" s="1"/>
      <c r="C182" s="58"/>
      <c r="D182" s="1"/>
    </row>
    <row r="183" spans="2:4" x14ac:dyDescent="0.4">
      <c r="B183" s="1"/>
      <c r="C183" s="58"/>
      <c r="D183" s="1"/>
    </row>
    <row r="184" spans="2:4" x14ac:dyDescent="0.4">
      <c r="B184" s="1"/>
      <c r="C184" s="58"/>
      <c r="D184" s="1"/>
    </row>
    <row r="185" spans="2:4" x14ac:dyDescent="0.4">
      <c r="B185" s="1"/>
      <c r="C185" s="58"/>
      <c r="D185" s="1"/>
    </row>
    <row r="186" spans="2:4" x14ac:dyDescent="0.4">
      <c r="B186" s="1"/>
      <c r="C186" s="58"/>
      <c r="D186" s="1"/>
    </row>
    <row r="187" spans="2:4" x14ac:dyDescent="0.4">
      <c r="B187" s="1"/>
      <c r="C187" s="58"/>
      <c r="D187" s="1"/>
    </row>
    <row r="188" spans="2:4" x14ac:dyDescent="0.4">
      <c r="B188" s="1"/>
      <c r="C188" s="58"/>
      <c r="D188" s="1"/>
    </row>
    <row r="189" spans="2:4" x14ac:dyDescent="0.4">
      <c r="B189" s="1"/>
      <c r="C189" s="58"/>
      <c r="D189" s="1"/>
    </row>
    <row r="190" spans="2:4" x14ac:dyDescent="0.4">
      <c r="B190" s="1"/>
      <c r="C190" s="58"/>
      <c r="D190" s="1"/>
    </row>
    <row r="191" spans="2:4" x14ac:dyDescent="0.4">
      <c r="B191" s="1"/>
      <c r="C191" s="58"/>
      <c r="D191" s="1"/>
    </row>
    <row r="192" spans="2:4" x14ac:dyDescent="0.4">
      <c r="B192" s="1"/>
      <c r="C192" s="58"/>
      <c r="D192" s="1"/>
    </row>
    <row r="193" spans="2:4" x14ac:dyDescent="0.4">
      <c r="B193" s="1"/>
      <c r="C193" s="58"/>
      <c r="D193" s="1"/>
    </row>
    <row r="194" spans="2:4" x14ac:dyDescent="0.4">
      <c r="B194" s="1"/>
      <c r="C194" s="58"/>
      <c r="D194" s="1"/>
    </row>
    <row r="195" spans="2:4" x14ac:dyDescent="0.4">
      <c r="B195" s="1"/>
      <c r="C195" s="58"/>
      <c r="D195" s="1"/>
    </row>
    <row r="196" spans="2:4" x14ac:dyDescent="0.4">
      <c r="B196" s="1"/>
      <c r="C196" s="58"/>
      <c r="D196" s="1"/>
    </row>
    <row r="197" spans="2:4" x14ac:dyDescent="0.4">
      <c r="B197" s="1"/>
      <c r="C197" s="58"/>
      <c r="D197" s="1"/>
    </row>
    <row r="198" spans="2:4" x14ac:dyDescent="0.4">
      <c r="B198" s="1"/>
      <c r="C198" s="58"/>
      <c r="D198" s="1"/>
    </row>
    <row r="199" spans="2:4" x14ac:dyDescent="0.4">
      <c r="B199" s="1"/>
      <c r="C199" s="58"/>
      <c r="D199" s="1"/>
    </row>
    <row r="200" spans="2:4" x14ac:dyDescent="0.4">
      <c r="B200" s="1"/>
      <c r="C200" s="58"/>
      <c r="D200" s="1"/>
    </row>
    <row r="201" spans="2:4" x14ac:dyDescent="0.4">
      <c r="B201" s="1"/>
      <c r="C201" s="58"/>
      <c r="D201" s="1"/>
    </row>
    <row r="202" spans="2:4" x14ac:dyDescent="0.4">
      <c r="B202" s="1"/>
      <c r="C202" s="58"/>
      <c r="D202" s="1"/>
    </row>
    <row r="203" spans="2:4" x14ac:dyDescent="0.4">
      <c r="B203" s="1"/>
      <c r="C203" s="58"/>
      <c r="D203" s="1"/>
    </row>
    <row r="204" spans="2:4" x14ac:dyDescent="0.4">
      <c r="B204" s="1"/>
      <c r="C204" s="58"/>
      <c r="D204" s="1"/>
    </row>
    <row r="205" spans="2:4" x14ac:dyDescent="0.4">
      <c r="B205" s="1"/>
      <c r="C205" s="58"/>
      <c r="D205" s="1"/>
    </row>
    <row r="206" spans="2:4" x14ac:dyDescent="0.4">
      <c r="B206" s="1"/>
      <c r="C206" s="58"/>
      <c r="D206" s="1"/>
    </row>
    <row r="207" spans="2:4" x14ac:dyDescent="0.4">
      <c r="B207" s="1"/>
      <c r="C207" s="58"/>
      <c r="D207" s="1"/>
    </row>
    <row r="208" spans="2:4" x14ac:dyDescent="0.4">
      <c r="B208" s="1"/>
      <c r="C208" s="58"/>
      <c r="D208" s="1"/>
    </row>
    <row r="209" spans="2:4" x14ac:dyDescent="0.4">
      <c r="B209" s="1"/>
      <c r="C209" s="58"/>
      <c r="D209" s="1"/>
    </row>
    <row r="210" spans="2:4" x14ac:dyDescent="0.4">
      <c r="B210" s="1"/>
      <c r="C210" s="58"/>
      <c r="D210" s="1"/>
    </row>
    <row r="211" spans="2:4" x14ac:dyDescent="0.4">
      <c r="B211" s="1"/>
      <c r="C211" s="58"/>
      <c r="D211" s="1"/>
    </row>
    <row r="212" spans="2:4" x14ac:dyDescent="0.4">
      <c r="B212" s="1"/>
      <c r="C212" s="58"/>
      <c r="D212" s="1"/>
    </row>
    <row r="213" spans="2:4" x14ac:dyDescent="0.4">
      <c r="B213" s="1"/>
      <c r="C213" s="58"/>
      <c r="D213" s="1"/>
    </row>
    <row r="214" spans="2:4" x14ac:dyDescent="0.4">
      <c r="B214" s="1"/>
      <c r="C214" s="58"/>
      <c r="D214" s="1"/>
    </row>
    <row r="215" spans="2:4" x14ac:dyDescent="0.4">
      <c r="B215" s="1"/>
      <c r="C215" s="58"/>
      <c r="D215" s="1"/>
    </row>
    <row r="216" spans="2:4" x14ac:dyDescent="0.4">
      <c r="B216" s="1"/>
      <c r="C216" s="58"/>
      <c r="D216" s="1"/>
    </row>
    <row r="217" spans="2:4" x14ac:dyDescent="0.4">
      <c r="B217" s="1"/>
      <c r="C217" s="58"/>
      <c r="D217" s="1"/>
    </row>
    <row r="218" spans="2:4" x14ac:dyDescent="0.4">
      <c r="B218" s="1"/>
      <c r="C218" s="58"/>
      <c r="D218" s="1"/>
    </row>
    <row r="219" spans="2:4" x14ac:dyDescent="0.4">
      <c r="B219" s="1"/>
      <c r="C219" s="58"/>
      <c r="D219" s="1"/>
    </row>
    <row r="220" spans="2:4" x14ac:dyDescent="0.4">
      <c r="B220" s="1"/>
      <c r="C220" s="58"/>
      <c r="D220" s="1"/>
    </row>
    <row r="221" spans="2:4" x14ac:dyDescent="0.4">
      <c r="B221" s="1"/>
      <c r="C221" s="58"/>
      <c r="D221" s="1"/>
    </row>
    <row r="222" spans="2:4" x14ac:dyDescent="0.4">
      <c r="B222" s="1"/>
      <c r="C222" s="58"/>
      <c r="D222" s="1"/>
    </row>
    <row r="223" spans="2:4" x14ac:dyDescent="0.4">
      <c r="B223" s="1"/>
      <c r="C223" s="58"/>
      <c r="D223" s="1"/>
    </row>
    <row r="224" spans="2:4" x14ac:dyDescent="0.4">
      <c r="B224" s="1"/>
      <c r="C224" s="58"/>
      <c r="D224" s="1"/>
    </row>
    <row r="225" spans="2:4" x14ac:dyDescent="0.4">
      <c r="B225" s="1"/>
      <c r="C225" s="58"/>
      <c r="D225" s="1"/>
    </row>
    <row r="226" spans="2:4" x14ac:dyDescent="0.4">
      <c r="B226" s="1"/>
      <c r="C226" s="58"/>
      <c r="D226" s="1"/>
    </row>
    <row r="227" spans="2:4" x14ac:dyDescent="0.4">
      <c r="B227" s="1"/>
      <c r="C227" s="58"/>
      <c r="D227" s="1"/>
    </row>
    <row r="228" spans="2:4" x14ac:dyDescent="0.4">
      <c r="B228" s="1"/>
      <c r="C228" s="58"/>
      <c r="D228" s="1"/>
    </row>
    <row r="229" spans="2:4" x14ac:dyDescent="0.4">
      <c r="B229" s="1"/>
      <c r="C229" s="58"/>
      <c r="D229" s="1"/>
    </row>
    <row r="230" spans="2:4" x14ac:dyDescent="0.4">
      <c r="B230" s="1"/>
      <c r="C230" s="58"/>
      <c r="D230" s="1"/>
    </row>
    <row r="231" spans="2:4" x14ac:dyDescent="0.4">
      <c r="B231" s="1"/>
      <c r="C231" s="58"/>
      <c r="D231" s="1"/>
    </row>
    <row r="232" spans="2:4" x14ac:dyDescent="0.4">
      <c r="B232" s="1"/>
      <c r="C232" s="58"/>
      <c r="D232" s="1"/>
    </row>
  </sheetData>
  <sheetProtection selectLockedCells="1"/>
  <mergeCells count="3">
    <mergeCell ref="A1:C1"/>
    <mergeCell ref="Q1:U1"/>
    <mergeCell ref="W1:AA1"/>
  </mergeCells>
  <phoneticPr fontId="8" type="noConversion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10"/>
  <sheetViews>
    <sheetView workbookViewId="0">
      <selection activeCell="B8" sqref="B8"/>
    </sheetView>
  </sheetViews>
  <sheetFormatPr defaultRowHeight="12.3" x14ac:dyDescent="0.4"/>
  <cols>
    <col min="1" max="1" width="25.83203125" bestFit="1" customWidth="1"/>
    <col min="2" max="2" width="4.6640625" customWidth="1"/>
    <col min="3" max="3" width="3.609375" customWidth="1"/>
  </cols>
  <sheetData>
    <row r="1" spans="1:35" ht="17.399999999999999" x14ac:dyDescent="0.55000000000000004">
      <c r="A1" s="125" t="s">
        <v>96</v>
      </c>
      <c r="B1" s="125"/>
      <c r="C1" s="125"/>
      <c r="D1" s="125"/>
      <c r="E1" s="125"/>
      <c r="F1" s="125"/>
      <c r="G1" s="125"/>
      <c r="H1" s="125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spans="1:35" x14ac:dyDescent="0.4">
      <c r="A2" s="151" t="s">
        <v>37</v>
      </c>
      <c r="B2" s="151"/>
      <c r="C2" s="151"/>
      <c r="K2" t="s">
        <v>102</v>
      </c>
    </row>
    <row r="3" spans="1:35" x14ac:dyDescent="0.4">
      <c r="A3" s="151" t="s">
        <v>38</v>
      </c>
      <c r="B3" s="151"/>
      <c r="C3" s="151"/>
    </row>
    <row r="4" spans="1:35" x14ac:dyDescent="0.4">
      <c r="I4" s="1"/>
    </row>
    <row r="6" spans="1:35" x14ac:dyDescent="0.4">
      <c r="A6" s="27" t="s">
        <v>97</v>
      </c>
      <c r="B6" s="152">
        <v>0</v>
      </c>
      <c r="C6" s="152"/>
      <c r="D6" t="s">
        <v>100</v>
      </c>
    </row>
    <row r="7" spans="1:35" x14ac:dyDescent="0.4">
      <c r="A7" s="27" t="s">
        <v>99</v>
      </c>
      <c r="B7" s="150">
        <v>0</v>
      </c>
      <c r="C7" s="150"/>
      <c r="D7" t="s">
        <v>100</v>
      </c>
    </row>
    <row r="10" spans="1:35" x14ac:dyDescent="0.4">
      <c r="A10" s="27" t="s">
        <v>98</v>
      </c>
      <c r="B10" s="149">
        <f>B6-B7</f>
        <v>0</v>
      </c>
      <c r="C10" s="149"/>
      <c r="D10" t="s">
        <v>100</v>
      </c>
    </row>
  </sheetData>
  <mergeCells count="6">
    <mergeCell ref="B10:C10"/>
    <mergeCell ref="B7:C7"/>
    <mergeCell ref="A1:H1"/>
    <mergeCell ref="A2:C2"/>
    <mergeCell ref="A3:C3"/>
    <mergeCell ref="B6:C6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Exhaust with Baffle Filters</vt:lpstr>
      <vt:lpstr>PSP Supply</vt:lpstr>
      <vt:lpstr>Supply Fan Filters</vt:lpstr>
      <vt:lpstr>HVC or Slot Filters</vt:lpstr>
      <vt:lpstr>Condensate Baffle Filters</vt:lpstr>
      <vt:lpstr>Direct Fired Profile Pres. CFM</vt:lpstr>
      <vt:lpstr>Building Pressures</vt:lpstr>
    </vt:vector>
  </TitlesOfParts>
  <Company>Captive-Aire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Griffin</dc:creator>
  <cp:lastModifiedBy>Adam Snyder</cp:lastModifiedBy>
  <cp:lastPrinted>2004-02-20T00:09:08Z</cp:lastPrinted>
  <dcterms:created xsi:type="dcterms:W3CDTF">2002-08-26T19:05:41Z</dcterms:created>
  <dcterms:modified xsi:type="dcterms:W3CDTF">2025-04-04T12:12:54Z</dcterms:modified>
</cp:coreProperties>
</file>